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3350" yWindow="30" windowWidth="15450" windowHeight="12585" tabRatio="828" activeTab="0"/>
  </bookViews>
  <sheets>
    <sheet name="Sommaire" sheetId="22" r:id="rId1"/>
    <sheet name="Outline" sheetId="31" r:id="rId2"/>
    <sheet name="Part PIB" sheetId="9" r:id="rId3"/>
    <sheet name="Top" sheetId="1" r:id="rId4"/>
    <sheet name="Distribution" sheetId="3" r:id="rId5"/>
    <sheet name="Inflation" sheetId="2" r:id="rId6"/>
    <sheet name="Foyers" sheetId="6" r:id="rId7"/>
    <sheet name="CSG - CRDS" sheetId="23" r:id="rId8"/>
    <sheet name="Données Villa" sheetId="19" r:id="rId9"/>
    <sheet name="UK series" sheetId="20" r:id="rId10"/>
    <sheet name="Top rates" sheetId="7" r:id="rId11"/>
    <sheet name="Tax wedges" sheetId="8" r:id="rId12"/>
    <sheet name="Graphique 1" sheetId="24" r:id="rId13"/>
    <sheet name="Graphique 2" sheetId="25" r:id="rId14"/>
    <sheet name="Graphique 3" sheetId="26" r:id="rId15"/>
    <sheet name="Graphique 4" sheetId="27" r:id="rId16"/>
    <sheet name="Graphique 5" sheetId="28" r:id="rId17"/>
    <sheet name="Graphique 6" sheetId="29" r:id="rId18"/>
    <sheet name="Graphique 7" sheetId="30" r:id="rId19"/>
    <sheet name="Graph 1" sheetId="32" r:id="rId20"/>
    <sheet name="Graph 2" sheetId="33" r:id="rId21"/>
    <sheet name="Graph 3" sheetId="34" r:id="rId22"/>
    <sheet name="Graph 4" sheetId="35" r:id="rId23"/>
    <sheet name="Graph 5" sheetId="36" r:id="rId24"/>
    <sheet name="Graph 6" sheetId="37" r:id="rId25"/>
  </sheets>
  <definedNames/>
  <calcPr calcId="145621"/>
</workbook>
</file>

<file path=xl/sharedStrings.xml><?xml version="1.0" encoding="utf-8"?>
<sst xmlns="http://schemas.openxmlformats.org/spreadsheetml/2006/main" count="898" uniqueCount="560">
  <si>
    <t>Nombre de tranches</t>
  </si>
  <si>
    <t>Année revenus</t>
  </si>
  <si>
    <t xml:space="preserve">Seuil de la dernière tranche </t>
  </si>
  <si>
    <t>Inflation (Insee)</t>
  </si>
  <si>
    <t>Déflateur cumulé</t>
  </si>
  <si>
    <t>1-log(inflation)</t>
  </si>
  <si>
    <t>Part du P99 dans impôt total</t>
  </si>
  <si>
    <t xml:space="preserve">(2) Pour les taux marginaux supérieurs, voir T. Piketty (2001) p 325 note 2 </t>
  </si>
  <si>
    <t xml:space="preserve">(2) La contribution sur les hauts revenus est incluse entre 2011 et 2013 </t>
  </si>
  <si>
    <t>(3) Taux moyens tenant compte de tous les paramètres en vigueur (barèmes, déductions, majorations et minorations, réductions, etc.) mais uniquement l'impôt progressif (IGR, IRPP et IR)</t>
  </si>
  <si>
    <t>Seuil de revenu fiscal P99 (nominal)</t>
  </si>
  <si>
    <t>Seuil de revenu imposable P99 (nominal)</t>
  </si>
  <si>
    <t>P99 fiscal (euros 2014)</t>
  </si>
  <si>
    <t>P90-100</t>
  </si>
  <si>
    <t>P95-100</t>
  </si>
  <si>
    <t>P99-100</t>
  </si>
  <si>
    <t>Année</t>
  </si>
  <si>
    <t>Revenu fiscal moyen par habitant (nominal)</t>
  </si>
  <si>
    <t>Distribution du revenu fiscal (revenu moyen par fractiles en nominal)</t>
  </si>
  <si>
    <t>Revenu fiscal total (en Mds nominal)</t>
  </si>
  <si>
    <t>Convertisseur des monnaies</t>
  </si>
  <si>
    <t>Revenu fiscal total (en Mds  € 2014)</t>
  </si>
  <si>
    <t>Revenu fiscal moyen par fractiles (€ 2014)</t>
  </si>
  <si>
    <t>Part dans l'impôt total</t>
  </si>
  <si>
    <t>Part dans le revenu total (après impôt)</t>
  </si>
  <si>
    <t>Notes :</t>
  </si>
  <si>
    <t>Revenu = revenu fiscal au sens de Piketty (2001)</t>
  </si>
  <si>
    <t>Top 10 %</t>
  </si>
  <si>
    <t>Top 1 %</t>
  </si>
  <si>
    <t>Top 5%</t>
  </si>
  <si>
    <t>Par habitant</t>
  </si>
  <si>
    <t>Revenu fiscal moyen(€ 2014)</t>
  </si>
  <si>
    <t>Seuil de revenu imposable P99.9 (nominal)</t>
  </si>
  <si>
    <t>Taux marginal de la dernière tranche</t>
  </si>
  <si>
    <t>Revenu imposable seuil top 1%</t>
  </si>
  <si>
    <t>Revenu imposable seuil top 0,1%</t>
  </si>
  <si>
    <t>Seuil supérieur du barème</t>
  </si>
  <si>
    <t>Part dans l'impôt total P0-90</t>
  </si>
  <si>
    <t>Part dans l'impôt total P90-100</t>
  </si>
  <si>
    <t>Part dans l'impôt total top 1%</t>
  </si>
  <si>
    <t>Part dans le revenu total P0-90</t>
  </si>
  <si>
    <t>Part dans le revenu total top 1%</t>
  </si>
  <si>
    <t>en %</t>
  </si>
  <si>
    <t>Part de foyers imposables</t>
  </si>
  <si>
    <t>1995-2013</t>
  </si>
  <si>
    <t>BE</t>
  </si>
  <si>
    <t>BG</t>
  </si>
  <si>
    <t>40.0</t>
  </si>
  <si>
    <t>38.0</t>
  </si>
  <si>
    <t>CZ</t>
  </si>
  <si>
    <t>43.0</t>
  </si>
  <si>
    <t>32.0</t>
  </si>
  <si>
    <t>15.0</t>
  </si>
  <si>
    <t>DK</t>
  </si>
  <si>
    <t>DE</t>
  </si>
  <si>
    <t>47.5</t>
  </si>
  <si>
    <t>44.3</t>
  </si>
  <si>
    <t>EE</t>
  </si>
  <si>
    <t>IE</t>
  </si>
  <si>
    <t>46.0</t>
  </si>
  <si>
    <t>44.0</t>
  </si>
  <si>
    <t>42.0</t>
  </si>
  <si>
    <t>EL</t>
  </si>
  <si>
    <t>45.0</t>
  </si>
  <si>
    <t>42.5</t>
  </si>
  <si>
    <t>49.0</t>
  </si>
  <si>
    <t>ES</t>
  </si>
  <si>
    <t>FR</t>
  </si>
  <si>
    <t>46.7</t>
  </si>
  <si>
    <t>46.8</t>
  </si>
  <si>
    <t>50.2</t>
  </si>
  <si>
    <t>IT</t>
  </si>
  <si>
    <t>45.9</t>
  </si>
  <si>
    <t>45.2</t>
  </si>
  <si>
    <t>47.3</t>
  </si>
  <si>
    <t>CY</t>
  </si>
  <si>
    <t>38.5</t>
  </si>
  <si>
    <t>LV</t>
  </si>
  <si>
    <t>LT</t>
  </si>
  <si>
    <t>27.0</t>
  </si>
  <si>
    <t>LU</t>
  </si>
  <si>
    <t>51.3</t>
  </si>
  <si>
    <t>47.2</t>
  </si>
  <si>
    <t>43.1</t>
  </si>
  <si>
    <t>39.0</t>
  </si>
  <si>
    <t>41.3</t>
  </si>
  <si>
    <t>43.6</t>
  </si>
  <si>
    <t>HU</t>
  </si>
  <si>
    <t>36.0</t>
  </si>
  <si>
    <t>40.6</t>
  </si>
  <si>
    <t>MT</t>
  </si>
  <si>
    <t>35.0</t>
  </si>
  <si>
    <t>NL</t>
  </si>
  <si>
    <t>AT</t>
  </si>
  <si>
    <t>PL</t>
  </si>
  <si>
    <t>PT</t>
  </si>
  <si>
    <t>RO</t>
  </si>
  <si>
    <t>SI</t>
  </si>
  <si>
    <t>SK</t>
  </si>
  <si>
    <t>FI</t>
  </si>
  <si>
    <t>50.9</t>
  </si>
  <si>
    <t>50.5</t>
  </si>
  <si>
    <t>SE</t>
  </si>
  <si>
    <t>UK</t>
  </si>
  <si>
    <t>NO</t>
  </si>
  <si>
    <t>41.7</t>
  </si>
  <si>
    <t>41.5</t>
  </si>
  <si>
    <t>43.5</t>
  </si>
  <si>
    <t>IS</t>
  </si>
  <si>
    <t>-</t>
  </si>
  <si>
    <t>31.8</t>
  </si>
  <si>
    <t>EU-27</t>
  </si>
  <si>
    <t>47.4</t>
  </si>
  <si>
    <t>46.2</t>
  </si>
  <si>
    <t>44.8</t>
  </si>
  <si>
    <t>43.8</t>
  </si>
  <si>
    <t>39.4</t>
  </si>
  <si>
    <t>39.2</t>
  </si>
  <si>
    <t>37.9</t>
  </si>
  <si>
    <t>37.2</t>
  </si>
  <si>
    <t>37.6</t>
  </si>
  <si>
    <t>38.1</t>
  </si>
  <si>
    <t>38.9</t>
  </si>
  <si>
    <t>EA-17</t>
  </si>
  <si>
    <t>47.1</t>
  </si>
  <si>
    <t>42.4</t>
  </si>
  <si>
    <t>41.9</t>
  </si>
  <si>
    <t>40.9</t>
  </si>
  <si>
    <t>40.8</t>
  </si>
  <si>
    <t>41.6</t>
  </si>
  <si>
    <t>44.5</t>
  </si>
  <si>
    <t>in %</t>
  </si>
  <si>
    <t>Tax wedges for a single worker with 67 % of average earnings, no children</t>
  </si>
  <si>
    <t>2000-2012</t>
  </si>
  <si>
    <t>50.7</t>
  </si>
  <si>
    <t>49.6</t>
  </si>
  <si>
    <t>49.3</t>
  </si>
  <si>
    <t>49.4</t>
  </si>
  <si>
    <t>49.9</t>
  </si>
  <si>
    <t>50.3</t>
  </si>
  <si>
    <t>36.9</t>
  </si>
  <si>
    <t>36.2</t>
  </si>
  <si>
    <t>35.8</t>
  </si>
  <si>
    <t>36.3</t>
  </si>
  <si>
    <t>31.5</t>
  </si>
  <si>
    <t>32.3</t>
  </si>
  <si>
    <t>35.1</t>
  </si>
  <si>
    <t>33.8</t>
  </si>
  <si>
    <t>32.5</t>
  </si>
  <si>
    <t>33.6</t>
  </si>
  <si>
    <t>40.5</t>
  </si>
  <si>
    <t>40.1</t>
  </si>
  <si>
    <t>38.7</t>
  </si>
  <si>
    <t>39.6</t>
  </si>
  <si>
    <t>39.3</t>
  </si>
  <si>
    <t>39.5</t>
  </si>
  <si>
    <t>36.7</t>
  </si>
  <si>
    <t>36.8</t>
  </si>
  <si>
    <t>37.0</t>
  </si>
  <si>
    <t>46.6</t>
  </si>
  <si>
    <t>47.9</t>
  </si>
  <si>
    <t>46.9</t>
  </si>
  <si>
    <t>47.0</t>
  </si>
  <si>
    <t>45.6</t>
  </si>
  <si>
    <t>39.8</t>
  </si>
  <si>
    <t>37.3</t>
  </si>
  <si>
    <t>37.7</t>
  </si>
  <si>
    <t>18.1</t>
  </si>
  <si>
    <t>17.6</t>
  </si>
  <si>
    <t>16.5</t>
  </si>
  <si>
    <t>19.5</t>
  </si>
  <si>
    <t>16.8</t>
  </si>
  <si>
    <t>16.1</t>
  </si>
  <si>
    <t>14.9</t>
  </si>
  <si>
    <t>16.2</t>
  </si>
  <si>
    <t>16.7</t>
  </si>
  <si>
    <t>19.9</t>
  </si>
  <si>
    <t>20.1</t>
  </si>
  <si>
    <t>35.3</t>
  </si>
  <si>
    <t>35.6</t>
  </si>
  <si>
    <t>35.2</t>
  </si>
  <si>
    <t>36.1</t>
  </si>
  <si>
    <t>35.4</t>
  </si>
  <si>
    <t>36.4</t>
  </si>
  <si>
    <t>35.5</t>
  </si>
  <si>
    <t>34.8</t>
  </si>
  <si>
    <t>38.6</t>
  </si>
  <si>
    <t>35.7</t>
  </si>
  <si>
    <t>35.9</t>
  </si>
  <si>
    <t>34.0</t>
  </si>
  <si>
    <t>34.3</t>
  </si>
  <si>
    <t>36.5</t>
  </si>
  <si>
    <t>43.7</t>
  </si>
  <si>
    <t>46.4</t>
  </si>
  <si>
    <t>46.3</t>
  </si>
  <si>
    <t>43.2</t>
  </si>
  <si>
    <t>42.2</t>
  </si>
  <si>
    <t>42.7</t>
  </si>
  <si>
    <t>42.8</t>
  </si>
  <si>
    <t>44.4</t>
  </si>
  <si>
    <t>17.0</t>
  </si>
  <si>
    <t>17.3</t>
  </si>
  <si>
    <t>18.6</t>
  </si>
  <si>
    <t>11.9</t>
  </si>
  <si>
    <t>41.4</t>
  </si>
  <si>
    <t>41.8</t>
  </si>
  <si>
    <t>41.2</t>
  </si>
  <si>
    <t>39.9</t>
  </si>
  <si>
    <t>42.9</t>
  </si>
  <si>
    <t>42.6</t>
  </si>
  <si>
    <t>40.3</t>
  </si>
  <si>
    <t>38.8</t>
  </si>
  <si>
    <t>31.1</t>
  </si>
  <si>
    <t>29.6</t>
  </si>
  <si>
    <t>27.4</t>
  </si>
  <si>
    <t>27.8</t>
  </si>
  <si>
    <t>28.1</t>
  </si>
  <si>
    <t>28.7</t>
  </si>
  <si>
    <t>29.1</t>
  </si>
  <si>
    <t>29.9</t>
  </si>
  <si>
    <t>28.2</t>
  </si>
  <si>
    <t>27.7</t>
  </si>
  <si>
    <t>29.4</t>
  </si>
  <si>
    <t>28.9</t>
  </si>
  <si>
    <t>51.4</t>
  </si>
  <si>
    <t>48.2</t>
  </si>
  <si>
    <t>43.3</t>
  </si>
  <si>
    <t>47.6</t>
  </si>
  <si>
    <t>16.6</t>
  </si>
  <si>
    <t>17.7</t>
  </si>
  <si>
    <t>17.4</t>
  </si>
  <si>
    <t>17.9</t>
  </si>
  <si>
    <t>18.4</t>
  </si>
  <si>
    <t>33.2</t>
  </si>
  <si>
    <t>33.3</t>
  </si>
  <si>
    <t>33.5</t>
  </si>
  <si>
    <t>44.2</t>
  </si>
  <si>
    <t>43.4</t>
  </si>
  <si>
    <t>37.5</t>
  </si>
  <si>
    <t>37.8</t>
  </si>
  <si>
    <t>37.1</t>
  </si>
  <si>
    <t>33.1</t>
  </si>
  <si>
    <t>34.6</t>
  </si>
  <si>
    <t>32.2</t>
  </si>
  <si>
    <t>32.9</t>
  </si>
  <si>
    <t>32.8</t>
  </si>
  <si>
    <t>32.1</t>
  </si>
  <si>
    <t>44.7</t>
  </si>
  <si>
    <t>44.6</t>
  </si>
  <si>
    <t>39.7</t>
  </si>
  <si>
    <t>34.4</t>
  </si>
  <si>
    <t>34.7</t>
  </si>
  <si>
    <t>36.6</t>
  </si>
  <si>
    <t>48.6</t>
  </si>
  <si>
    <t>47.8</t>
  </si>
  <si>
    <t>40.7</t>
  </si>
  <si>
    <t>28.6</t>
  </si>
  <si>
    <t>30.3</t>
  </si>
  <si>
    <t>30.5</t>
  </si>
  <si>
    <t>30.6</t>
  </si>
  <si>
    <t>30.8</t>
  </si>
  <si>
    <t>29.7</t>
  </si>
  <si>
    <t>34.9</t>
  </si>
  <si>
    <t>34.2</t>
  </si>
  <si>
    <t>23.8</t>
  </si>
  <si>
    <t>24.6</t>
  </si>
  <si>
    <t>26.2</t>
  </si>
  <si>
    <t>27.1</t>
  </si>
  <si>
    <t>27.6</t>
  </si>
  <si>
    <t>26.1</t>
  </si>
  <si>
    <t>28.3</t>
  </si>
  <si>
    <t>34.5</t>
  </si>
  <si>
    <t>Belgique</t>
  </si>
  <si>
    <t>Allemagne</t>
  </si>
  <si>
    <t>France</t>
  </si>
  <si>
    <t>Suède</t>
  </si>
  <si>
    <t>Autriche</t>
  </si>
  <si>
    <t>Bulgarie</t>
  </si>
  <si>
    <t>Chypre</t>
  </si>
  <si>
    <t>Danemark</t>
  </si>
  <si>
    <t>Espagne</t>
  </si>
  <si>
    <t>Estonie </t>
  </si>
  <si>
    <t>Finlande </t>
  </si>
  <si>
    <t>Hongrie </t>
  </si>
  <si>
    <t>Irlande </t>
  </si>
  <si>
    <t>Islande </t>
  </si>
  <si>
    <t>Italie</t>
  </si>
  <si>
    <t>Lettonie</t>
  </si>
  <si>
    <t>Lituanie</t>
  </si>
  <si>
    <t>Luxembourg</t>
  </si>
  <si>
    <t>Malte</t>
  </si>
  <si>
    <t>Norvège</t>
  </si>
  <si>
    <t>Pays-Bas</t>
  </si>
  <si>
    <t>Pologne</t>
  </si>
  <si>
    <t>Portugal</t>
  </si>
  <si>
    <t>Rép. tchèque</t>
  </si>
  <si>
    <t>Roumanie</t>
  </si>
  <si>
    <t>Slovaquie</t>
  </si>
  <si>
    <t>Slovénie</t>
  </si>
  <si>
    <t>Seuil de revenu fiscal P90 (nominal)</t>
  </si>
  <si>
    <t>Seuil de revenu imposable P99.99 (nominal)</t>
  </si>
  <si>
    <t>Seuil de revenu fiscal P95 (nominal)</t>
  </si>
  <si>
    <t>Revenu imposable seuil top 10%</t>
  </si>
  <si>
    <t>Revenu imposable seuil top 5%</t>
  </si>
  <si>
    <t>Revenu imposable seuil top 0,01%</t>
  </si>
  <si>
    <t>Part dans l'impôt total P90-99</t>
  </si>
  <si>
    <t>LF09, exécution 2007</t>
  </si>
  <si>
    <t>LF10, exécution 2008</t>
  </si>
  <si>
    <t>LF11, exécution 2009</t>
  </si>
  <si>
    <t>LF13, exécution 2011</t>
  </si>
  <si>
    <t>LF14, exécution 2012</t>
  </si>
  <si>
    <t>LF12, exécution 2010</t>
  </si>
  <si>
    <t>LF08, tendances pour 2006</t>
  </si>
  <si>
    <t>LF07, tendances pour 2005</t>
  </si>
  <si>
    <t>LF06, tendances pour 2004</t>
  </si>
  <si>
    <t>LF04, évaluations révisées pour 2003</t>
  </si>
  <si>
    <t>LF04, tendances pour 2002</t>
  </si>
  <si>
    <t>LF03, tendances pour 2001</t>
  </si>
  <si>
    <t>LF02, tendances pour 2000</t>
  </si>
  <si>
    <t>LF01, tendances pour 1999</t>
  </si>
  <si>
    <t>LF00, tendances pour 1998</t>
  </si>
  <si>
    <t>Montants bruts d'imposition DGFIp</t>
  </si>
  <si>
    <t>IR/PIB</t>
  </si>
  <si>
    <t>LF14, correction 2013</t>
  </si>
  <si>
    <t>Eurostat</t>
  </si>
  <si>
    <t>IR/PO</t>
  </si>
  <si>
    <t>http://www.usgovernmentrevenue.com/revenue_chart_1900_2015USp_15s1li011mcn_11f_Federal_Income_Taxes#copypaste</t>
  </si>
  <si>
    <t>Taux moyen d'imposition P0-90</t>
  </si>
  <si>
    <t>Taux moyen d'imposition P90</t>
  </si>
  <si>
    <t>Taux moyen d'imposition P95</t>
  </si>
  <si>
    <t>Taux moyen d'imposition P99</t>
  </si>
  <si>
    <t>Taux moyen d'imposition P99.9</t>
  </si>
  <si>
    <t>Données apres.xls de Pierre Villa (base 1962)</t>
  </si>
  <si>
    <t xml:space="preserve">Source </t>
  </si>
  <si>
    <t>COTISATIONS SOCIALES TOTALES RECUES PAR L'ETAT</t>
  </si>
  <si>
    <t>CST</t>
  </si>
  <si>
    <t>COTISATIONS SOCIALES VERSEES PAR LES MENAGES (COMPTE D-AFFECTATION)</t>
  </si>
  <si>
    <t>CSM  = CSS + CSEI</t>
  </si>
  <si>
    <t>COTISATIONS SOCIALES EMPLOYEURS VERSEES PAR LE SECTEUR PRIVE</t>
  </si>
  <si>
    <t>CSP = CSE + CSF</t>
  </si>
  <si>
    <t>COTISATIONS SOCIALES EMPLOYEURS DES ADMINISTRATIONS</t>
  </si>
  <si>
    <t>CSG</t>
  </si>
  <si>
    <t>COTISATIONS SOCIALES EMPLOYEURS DES I.F.</t>
  </si>
  <si>
    <t>CSF</t>
  </si>
  <si>
    <t>COTISATIONS SOCIALES EMPLOYEURS DES E.N.F. ET DES MENAGES (EXPLOITATION)</t>
  </si>
  <si>
    <t>CSE</t>
  </si>
  <si>
    <t>COTISATIONS SOCIALES VERSEES PAR LES SALARIES (AFFECTATION DES MENAGES)</t>
  </si>
  <si>
    <t>CSS</t>
  </si>
  <si>
    <t>IMPOT SUR LES SOCIETES (I.F.)</t>
  </si>
  <si>
    <t>ISF</t>
  </si>
  <si>
    <t>IMPOT SUR LES SOCIETES (E.N.F.)</t>
  </si>
  <si>
    <t>ISE</t>
  </si>
  <si>
    <t>IMPOTS INDIRECTS TOTAUX Y-C-DTI (EN MILLIONS DE FRANCS COURANTS)</t>
  </si>
  <si>
    <t>IIT</t>
  </si>
  <si>
    <t>IMPOT SUR LE REVENU DES MENAGES</t>
  </si>
  <si>
    <t>IRM</t>
  </si>
  <si>
    <t xml:space="preserve">Nom de la série  </t>
  </si>
  <si>
    <t>Variable</t>
  </si>
  <si>
    <t>CSP</t>
  </si>
  <si>
    <t>CSM</t>
  </si>
  <si>
    <t>CSEI</t>
  </si>
  <si>
    <t>Données etat.xls de Pierre Villa (base 1935)</t>
  </si>
  <si>
    <t>IMPOTS RECUS PAR LES COLLECTIVITES LOCALES EN G.F. COURANTS</t>
  </si>
  <si>
    <t>TAXG2</t>
  </si>
  <si>
    <t>IMPOTS RECUS PAR L-ETAT EN G.F. COURANTS</t>
  </si>
  <si>
    <t>TAXG1</t>
  </si>
  <si>
    <t>COTISATIONS SOCIALES RECUES PAR LA SECURITE SOCIALE EN G.F. COURANTS</t>
  </si>
  <si>
    <t>CSG2</t>
  </si>
  <si>
    <t>COTISATIONS SOCIALES RECUES PAR L-ETAT EN G.F. COURANTS</t>
  </si>
  <si>
    <t>CSG1</t>
  </si>
  <si>
    <t>TAXG3</t>
  </si>
  <si>
    <t>COTISATIONS SOCIALES VERSEES PAR MENAGES(E.I.+EMPL.MAISON) (AFFECTATION)</t>
  </si>
  <si>
    <t>CST = CSP + CSM + CSG</t>
  </si>
  <si>
    <t>IR/PO Villa</t>
  </si>
  <si>
    <t>IFS Fiscal Facts</t>
  </si>
  <si>
    <t>Share of GDP</t>
  </si>
  <si>
    <t>Income tax</t>
  </si>
  <si>
    <t>GDP</t>
  </si>
  <si>
    <t>Citer cette source :</t>
  </si>
  <si>
    <t>Auteurs :</t>
  </si>
  <si>
    <t>Contacts :</t>
  </si>
  <si>
    <t>Mathias André, mathias.andre@ipp.eu</t>
  </si>
  <si>
    <t>CSG+CRDS+PL (n)</t>
  </si>
  <si>
    <t>CSG (n)</t>
  </si>
  <si>
    <t>IRPP (n+1)</t>
  </si>
  <si>
    <t>PIB</t>
  </si>
  <si>
    <t>CSG/PIB</t>
  </si>
  <si>
    <t xml:space="preserve">  CSG affectée à la CNSA</t>
  </si>
  <si>
    <t>(IR(n)+CSG+CRDS)/PO</t>
  </si>
  <si>
    <t>IR(n+1)/PIB</t>
  </si>
  <si>
    <t>(IR(n+1)+CSG+CRDS)/PIB</t>
  </si>
  <si>
    <t>Part des recettes de l’impôt sur le revenu dans le PIB (France, Etats-Unis, Grande-Bretagne)</t>
  </si>
  <si>
    <t>Graphique 1</t>
  </si>
  <si>
    <t>Graphique 2</t>
  </si>
  <si>
    <t>Graphique 3</t>
  </si>
  <si>
    <t>Graphique 4</t>
  </si>
  <si>
    <t>Graphique 5</t>
  </si>
  <si>
    <t>Graphique 6</t>
  </si>
  <si>
    <t>Part l’impôt sur le revenu dans les prélèvements obligatoires</t>
  </si>
  <si>
    <t>Seuil supérieur d’imposition et hauts revenus</t>
  </si>
  <si>
    <t>Taux moyens d’imposition en France</t>
  </si>
  <si>
    <t>Graphiques</t>
  </si>
  <si>
    <t>Données</t>
  </si>
  <si>
    <t>Graphique 7</t>
  </si>
  <si>
    <t>Taux marginaux supérieurs depuis 1995 en Europe</t>
  </si>
  <si>
    <t>Mathias André et Malka Guillot</t>
  </si>
  <si>
    <t>Malka Guillot, malka.guillot@ipp.eu</t>
  </si>
  <si>
    <t>Royaume-Uni</t>
  </si>
  <si>
    <t>Grèce</t>
  </si>
  <si>
    <t>Source</t>
  </si>
  <si>
    <t>Titre</t>
  </si>
  <si>
    <t>Date</t>
  </si>
  <si>
    <t>Unité</t>
  </si>
  <si>
    <t>Horizon</t>
  </si>
  <si>
    <t xml:space="preserve">% of total labour costs </t>
  </si>
  <si>
    <t>Sources</t>
  </si>
  <si>
    <t>The British Economy key statistics 1900-1970</t>
  </si>
  <si>
    <t xml:space="preserve">Income/NIC </t>
  </si>
  <si>
    <t>million £</t>
  </si>
  <si>
    <t>billion £</t>
  </si>
  <si>
    <t>UK macro series</t>
  </si>
  <si>
    <t>Séries historique de comptabilité nationale</t>
  </si>
  <si>
    <t>1914-1985</t>
  </si>
  <si>
    <t>PO (mds FRF)</t>
  </si>
  <si>
    <t>PO (mds €)</t>
  </si>
  <si>
    <t>Mds FRF courants</t>
  </si>
  <si>
    <t>PO (millions FRF)</t>
  </si>
  <si>
    <t>Part des impôts dans le PIB et les PO</t>
  </si>
  <si>
    <t>1915-2014</t>
  </si>
  <si>
    <t>Cepii (données de Pierre Villa)</t>
  </si>
  <si>
    <t>Thomas Piketty, Les Hauts revenus en France au Xxe siècle, Grasset, 2001 - Annexes.</t>
  </si>
  <si>
    <t>Piketty, T., "On the Long-Run Evolution of Inheritance - France 1820-2050", Paris School of Economics, Working Paper, 2010, 424 p. - data appendix.</t>
  </si>
  <si>
    <t>Évaluations, voies et moyens (annexes des lois de finances annuelles)</t>
  </si>
  <si>
    <t>Pik01 :</t>
  </si>
  <si>
    <t>Pik10 :</t>
  </si>
  <si>
    <t>EVM :</t>
  </si>
  <si>
    <t>USData :</t>
  </si>
  <si>
    <t>Références</t>
  </si>
  <si>
    <t>% du PIB</t>
  </si>
  <si>
    <t>mds €</t>
  </si>
  <si>
    <t>mds FRF</t>
  </si>
  <si>
    <t>PIB FRF 1915-1949</t>
  </si>
  <si>
    <t>PIB € 1915-1949</t>
  </si>
  <si>
    <t>PIB 1949-2014 (base 2010)</t>
  </si>
  <si>
    <t>PIB 1915-2014</t>
  </si>
  <si>
    <t xml:space="preserve">Insee : </t>
  </si>
  <si>
    <t>Comptabilité nationale</t>
  </si>
  <si>
    <t>Insee, t1.101</t>
  </si>
  <si>
    <t>Données Villa</t>
  </si>
  <si>
    <t>Proxy "TPO" Villa</t>
  </si>
  <si>
    <t>Taux PO</t>
  </si>
  <si>
    <t>US Data</t>
  </si>
  <si>
    <t>UK Series</t>
  </si>
  <si>
    <t>PO Pik10</t>
  </si>
  <si>
    <t>US Individual Income Tax</t>
  </si>
  <si>
    <t>UK Individual Income Tax</t>
  </si>
  <si>
    <t xml:space="preserve">PO Piketty 2010 </t>
  </si>
  <si>
    <t xml:space="preserve">"PO" Villa </t>
  </si>
  <si>
    <t>PO (base 2010)</t>
  </si>
  <si>
    <t>Insee, t_3211</t>
  </si>
  <si>
    <t>mds FRF-€</t>
  </si>
  <si>
    <t>Impôt total émis</t>
  </si>
  <si>
    <t>Pik01, tab A-2, col. 5</t>
  </si>
  <si>
    <t>Pik10, tab. A0, col. B</t>
  </si>
  <si>
    <t>Pik10, tab. A9, col. B</t>
  </si>
  <si>
    <t>Pik10, tab. A0, col. CH</t>
  </si>
  <si>
    <t>milliers FRF</t>
  </si>
  <si>
    <t>Impôt total émis (calage 1998)</t>
  </si>
  <si>
    <t>Montants IR</t>
  </si>
  <si>
    <t>Montants CSG+CRDS</t>
  </si>
  <si>
    <t>Données CSG-CRDS (Pik10)</t>
  </si>
  <si>
    <t>Rapports annuels DGI puis DGFIP</t>
  </si>
  <si>
    <t>EVM pour 1997 - 2013 (IR reçu net pour l'année dans rapports DGI-DGFip)</t>
  </si>
  <si>
    <t>Précisions paragraphe dans exécutions voies et moyens</t>
  </si>
  <si>
    <t>Foyers imposables</t>
  </si>
  <si>
    <t>Foyers fiscaux</t>
  </si>
  <si>
    <t>Nombre de foyers</t>
  </si>
  <si>
    <t>1914-2014</t>
  </si>
  <si>
    <t>Millions de foyers</t>
  </si>
  <si>
    <t>Données fiscales DGFip</t>
  </si>
  <si>
    <t>Pik01, tab. H-1, col. (10) et tab. A-2, col. (2)</t>
  </si>
  <si>
    <t>Nombre d'avis d'impositions; rapports de performance DGI et d'activité DGFip</t>
  </si>
  <si>
    <t>Foyers imposables dans IRCom</t>
  </si>
  <si>
    <t>Note :</t>
  </si>
  <si>
    <t>La différence entre les avis d'imposition et les foyers imposables provient des différentes réductions et crédits d'impôts et dans la période principalement de la prime pour l'emploi.</t>
  </si>
  <si>
    <t>Part de la CSG dans le PIB</t>
  </si>
  <si>
    <t>1990-2014</t>
  </si>
  <si>
    <t>PikEtAl10 :</t>
  </si>
  <si>
    <t>Landais, C., Piketty, T. et Saez, E. (2011) Pour une révolution fiscale, Le Seuil, Paris - Annexes Tableaux et graphiques.</t>
  </si>
  <si>
    <t>Milliards d'euros</t>
  </si>
  <si>
    <t xml:space="preserve">CSG + CRDS </t>
  </si>
  <si>
    <t>CRDS</t>
  </si>
  <si>
    <t>IR</t>
  </si>
  <si>
    <t xml:space="preserve">PikEtAl10 : Données du graphique G2-2 </t>
  </si>
  <si>
    <t>Source : Comptes nationaux - Base 2005, Insee. Compte t3.212 Principaux impôts par catégorie</t>
  </si>
  <si>
    <t>(IR+CSG+CRDS)/PIB</t>
  </si>
  <si>
    <t>Inflation (Piketty 2001)</t>
  </si>
  <si>
    <t>1914-2014 : Cent ans d'impôt sur le revenu</t>
  </si>
  <si>
    <r>
      <rPr>
        <i/>
        <sz val="11"/>
        <color theme="1"/>
        <rFont val="Calibri"/>
        <family val="2"/>
        <scheme val="minor"/>
      </rPr>
      <t>1914-2014 : Cent ans d'impôt sur le revenu - Annexes</t>
    </r>
    <r>
      <rPr>
        <sz val="11"/>
        <color theme="1"/>
        <rFont val="Calibri"/>
        <family val="2"/>
        <scheme val="minor"/>
      </rPr>
      <t>, Institut des politiques publiques, Note 12, juillet 2014.</t>
    </r>
  </si>
  <si>
    <t>Ce document regroupe les annexes relatives à la Note 12 de l'IPP sur les cent ans de l'impôt sur le revenu (IR). Il fournit les données nécessaires à l'élaboration des graphiques, qui sont eux regroupés en fin de ce document. Pour chaque série statistique, il est indiqué si elle est calculée (en gris) ou de quelle source elle est tirée. Dans la mesure du possible, les liens url vers les documents externes sont fournis et les références datées.</t>
  </si>
  <si>
    <t>Inflation</t>
  </si>
  <si>
    <t>1914-2013</t>
  </si>
  <si>
    <t>Distribution des revenus et part des impôts</t>
  </si>
  <si>
    <t>Pik01, Annexes B-21 ; Modèles TAXIPP après 1998</t>
  </si>
  <si>
    <t>Pik01, Annexes B-22.</t>
  </si>
  <si>
    <t>Pik01, Annexes G-22.</t>
  </si>
  <si>
    <t>Pik01, Annexes B-8.</t>
  </si>
  <si>
    <t>(4) Taux moyen (réels) fonction du revenu fiscal (ie avant abattements et déductions)</t>
  </si>
  <si>
    <t>(1) Estimations entre 1915 et 1998 tirées de T. Piketty, Les hauts revenus en France au XXe siècle. Inégalités et redistribution 1901-1998, Grasset (2001) (tableaux B-10, B-19 et B-21) ; Modèle TAXIPP après 1998.</t>
  </si>
  <si>
    <t>Taux et seuils supérieurs de revenus</t>
  </si>
  <si>
    <t>Barèmes IPP : Impôt sur le revenu, Institut des politiques publiques, avril 2014</t>
  </si>
  <si>
    <t>Top personal income tax rates in Europe</t>
  </si>
  <si>
    <t>Income Tax</t>
  </si>
  <si>
    <t>UK Net receipt 1975 - table 6 p. 61 (53/859)</t>
  </si>
  <si>
    <t>UK Net receipt 1966- table 6 p. 61 (53/859)</t>
  </si>
  <si>
    <t>UK Net receipt 1947- table 27 p. 60</t>
  </si>
  <si>
    <t>UK Net receipt 1957- table 19 p. 53</t>
  </si>
  <si>
    <t>UK Net receipt 1938 - table 37 p. 49</t>
  </si>
  <si>
    <t>UK Net receipt 1929-to 30 - table 42 p. 66</t>
  </si>
  <si>
    <t>UK Net receipt 1920-to 21 - table 57 p. 94</t>
  </si>
  <si>
    <t>Inland revenue reports</t>
  </si>
  <si>
    <t>The british economy key statistics 1900-1970</t>
  </si>
  <si>
    <t>1911-2011</t>
  </si>
  <si>
    <t xml:space="preserve">IFS : Institute for fiscal studies </t>
  </si>
  <si>
    <t>Share of GDP (with NIC)</t>
  </si>
  <si>
    <t>Date and pages of reports</t>
  </si>
  <si>
    <t>Reports of the Commissioners of Her Majesty's Inland revenue.</t>
  </si>
  <si>
    <t xml:space="preserve"> NB : Before 2921, Southern Ireland is included in the data</t>
  </si>
  <si>
    <t>UK Net receipts - Statistics 1980</t>
  </si>
  <si>
    <t>Cite this source :</t>
  </si>
  <si>
    <t>Authors :</t>
  </si>
  <si>
    <t>Note IPP 12 - Annexes : Tableaux et graphiques</t>
  </si>
  <si>
    <t>1914-2014 : One hundred years of income tax in France</t>
  </si>
  <si>
    <t>IPP Note 12 - Appendix : Tables et graphs</t>
  </si>
  <si>
    <t>Data</t>
  </si>
  <si>
    <t>Graphs</t>
  </si>
  <si>
    <t>Graph 1</t>
  </si>
  <si>
    <t>Graph 2</t>
  </si>
  <si>
    <t>Graph 3</t>
  </si>
  <si>
    <t>Graph 4</t>
  </si>
  <si>
    <t>Graph 5</t>
  </si>
  <si>
    <t>Graph 6</t>
  </si>
  <si>
    <t>Graph 7</t>
  </si>
  <si>
    <t>Income distribution and tax receipts</t>
  </si>
  <si>
    <t>Taxable households</t>
  </si>
  <si>
    <t>Share of income tax receipts in GDP (France, USA, UK)</t>
  </si>
  <si>
    <t>Share of income tax receipts in total public revenues</t>
  </si>
  <si>
    <t>Impôt payé par catégorie de revenus</t>
  </si>
  <si>
    <t>Paid income tax by income category</t>
  </si>
  <si>
    <t>Part des foyers imposables depuis 1914</t>
  </si>
  <si>
    <t>Share of taxable households</t>
  </si>
  <si>
    <t>Top rates and brackets of income</t>
  </si>
  <si>
    <t>Top marginal tax rates since 1995 in Europe</t>
  </si>
  <si>
    <t>Average tax rate in France</t>
  </si>
  <si>
    <t>Top bracket and top incomes</t>
  </si>
  <si>
    <t>This document presents the appendix of the IPP Briefing Note 12 "1914-2014: One hundred years of income tax in France". It provides detailed data and sources for the graphs presented in the Note. For each statistical series, sources are given if needed or it is indicated in grey if cells are results of calculations. Each time possible, hypertexts are given with detailed references and dates.</t>
  </si>
  <si>
    <r>
      <rPr>
        <i/>
        <sz val="11"/>
        <color theme="1"/>
        <rFont val="Calibri"/>
        <family val="2"/>
        <scheme val="minor"/>
      </rPr>
      <t>1914-2014 : One hundred years of income tax in France - appendix</t>
    </r>
    <r>
      <rPr>
        <sz val="11"/>
        <color theme="1"/>
        <rFont val="Calibri"/>
        <family val="2"/>
        <scheme val="minor"/>
      </rPr>
      <t>, IPP Briefing Note 12, July 2014.</t>
    </r>
  </si>
  <si>
    <t xml:space="preserve">Share of tax receipt (% GDP) </t>
  </si>
  <si>
    <t>CSG (% GDP)</t>
  </si>
  <si>
    <t>National accounts - historical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</si>
</sst>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0\ [$FRF]"/>
    <numFmt numFmtId="165" formatCode="#,##0\ &quot;€&quot;"/>
    <numFmt numFmtId="166" formatCode="\$#,##0\ ;\(\$#,##0\)"/>
    <numFmt numFmtId="167" formatCode="0.0%"/>
    <numFmt numFmtId="168" formatCode="0.0"/>
    <numFmt numFmtId="169" formatCode="0.0000"/>
    <numFmt numFmtId="170" formatCode="#,##0.000\ &quot;€&quot;"/>
    <numFmt numFmtId="171" formatCode="#,##0.0"/>
    <numFmt numFmtId="172" formatCode="0.000"/>
    <numFmt numFmtId="173" formatCode="#,##0.00\ &quot;€&quot;"/>
  </numFmts>
  <fonts count="25">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12"/>
      <color indexed="24"/>
      <name val="Arial"/>
      <family val="2"/>
    </font>
    <font>
      <b/>
      <sz val="8"/>
      <color indexed="24"/>
      <name val="Times New Roman"/>
      <family val="1"/>
    </font>
    <font>
      <sz val="8"/>
      <color indexed="24"/>
      <name val="Times New Roman"/>
      <family val="1"/>
    </font>
    <font>
      <sz val="11"/>
      <color theme="7" tint="0.39998000860214233"/>
      <name val="Calibri"/>
      <family val="2"/>
      <scheme val="minor"/>
    </font>
    <font>
      <u val="single"/>
      <sz val="11"/>
      <color theme="1"/>
      <name val="Calibri"/>
      <family val="2"/>
      <scheme val="minor"/>
    </font>
    <font>
      <sz val="11"/>
      <name val="Arial"/>
      <family val="2"/>
    </font>
    <font>
      <u val="single"/>
      <sz val="11"/>
      <color theme="10"/>
      <name val="Calibri"/>
      <family val="2"/>
      <scheme val="minor"/>
    </font>
    <font>
      <sz val="5"/>
      <name val="Arial"/>
      <family val="2"/>
    </font>
    <font>
      <b/>
      <sz val="10"/>
      <name val="Arial"/>
      <family val="2"/>
    </font>
    <font>
      <sz val="12"/>
      <color theme="1"/>
      <name val="Calibri"/>
      <family val="2"/>
      <scheme val="minor"/>
    </font>
    <font>
      <sz val="12"/>
      <name val="Arial Narrow"/>
      <family val="2"/>
    </font>
    <font>
      <sz val="12"/>
      <name val="Arial"/>
      <family val="2"/>
    </font>
    <font>
      <sz val="10"/>
      <color rgb="FF000000"/>
      <name val="Arial Unicode MS"/>
      <family val="2"/>
    </font>
    <font>
      <sz val="10"/>
      <color theme="1"/>
      <name val="Times New Roman"/>
      <family val="1"/>
    </font>
    <font>
      <sz val="10"/>
      <name val="Courier"/>
      <family val="3"/>
    </font>
    <font>
      <i/>
      <sz val="11"/>
      <color theme="1"/>
      <name val="Calibri"/>
      <family val="2"/>
      <scheme val="minor"/>
    </font>
    <font>
      <b/>
      <sz val="14"/>
      <color theme="8" tint="-0.24997000396251678"/>
      <name val="Calibri"/>
      <family val="2"/>
      <scheme val="minor"/>
    </font>
    <font>
      <u val="single"/>
      <sz val="11"/>
      <color theme="8" tint="-0.24997000396251678"/>
      <name val="Calibri"/>
      <family val="2"/>
      <scheme val="minor"/>
    </font>
    <font>
      <b/>
      <i/>
      <sz val="12"/>
      <color theme="8" tint="-0.24997000396251678"/>
      <name val="Calibri"/>
      <family val="2"/>
      <scheme val="minor"/>
    </font>
    <font>
      <sz val="14"/>
      <name val="Calibri"/>
      <family val="2"/>
    </font>
  </fonts>
  <fills count="13">
    <fill>
      <patternFill/>
    </fill>
    <fill>
      <patternFill patternType="gray125"/>
    </fill>
    <fill>
      <patternFill patternType="solid">
        <fgColor theme="0"/>
        <bgColor indexed="64"/>
      </patternFill>
    </fill>
    <fill>
      <patternFill patternType="solid">
        <fgColor theme="8" tint="0.39998000860214233"/>
        <bgColor indexed="64"/>
      </patternFill>
    </fill>
    <fill>
      <patternFill patternType="solid">
        <fgColor theme="7" tint="0.7999799847602844"/>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7" tint="0.5999900102615356"/>
        <bgColor indexed="64"/>
      </patternFill>
    </fill>
    <fill>
      <patternFill patternType="solid">
        <fgColor theme="8"/>
        <bgColor indexed="64"/>
      </patternFill>
    </fill>
    <fill>
      <patternFill patternType="solid">
        <fgColor theme="0" tint="-0.24997000396251678"/>
        <bgColor indexed="64"/>
      </patternFill>
    </fill>
    <fill>
      <patternFill patternType="solid">
        <fgColor theme="7" tint="0.39998000860214233"/>
        <bgColor indexed="64"/>
      </patternFill>
    </fill>
  </fills>
  <borders count="41">
    <border>
      <left/>
      <right/>
      <top/>
      <bottom/>
      <diagonal/>
    </border>
    <border>
      <left/>
      <right/>
      <top style="double"/>
      <bottom/>
    </border>
    <border>
      <left/>
      <right/>
      <top/>
      <bottom style="medium"/>
    </border>
    <border>
      <left style="medium"/>
      <right style="thin"/>
      <top style="medium"/>
      <bottom style="medium"/>
    </border>
    <border>
      <left style="thin"/>
      <right style="thin"/>
      <top style="medium"/>
      <bottom style="medium"/>
    </border>
    <border>
      <left style="medium"/>
      <right/>
      <top style="medium"/>
      <bottom/>
    </border>
    <border>
      <left/>
      <right/>
      <top style="medium"/>
      <bottom/>
    </border>
    <border>
      <left style="medium"/>
      <right/>
      <top/>
      <bottom/>
    </border>
    <border>
      <left style="medium"/>
      <right/>
      <top/>
      <bottom style="medium"/>
    </border>
    <border>
      <left style="thin"/>
      <right style="thin"/>
      <top style="thin"/>
      <bottom style="thin"/>
    </border>
    <border>
      <left style="thin"/>
      <right style="thin"/>
      <top/>
      <bottom/>
    </border>
    <border>
      <left style="thin"/>
      <right style="thin"/>
      <top/>
      <bottom style="thin"/>
    </border>
    <border>
      <left style="thin"/>
      <right/>
      <top style="medium"/>
      <bottom style="medium"/>
    </border>
    <border>
      <left/>
      <right style="medium"/>
      <top style="medium"/>
      <bottom/>
    </border>
    <border>
      <left style="medium"/>
      <right style="thin"/>
      <top style="medium"/>
      <bottom/>
    </border>
    <border>
      <left/>
      <right/>
      <top style="thin"/>
      <bottom/>
    </border>
    <border>
      <left/>
      <right style="thin"/>
      <top style="medium"/>
      <bottom/>
    </border>
    <border>
      <left/>
      <right style="thin"/>
      <top/>
      <bottom/>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right/>
      <top/>
      <bottom/>
    </border>
    <border>
      <left/>
      <right style="thin">
        <color theme="8" tint="-0.24993999302387238"/>
      </right>
      <top/>
      <bottom/>
    </border>
    <border>
      <left style="thin">
        <color theme="8" tint="-0.24993999302387238"/>
      </left>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medium"/>
    </border>
    <border>
      <left style="medium"/>
      <right style="medium"/>
      <top style="medium"/>
      <bottom style="medium"/>
    </border>
    <border>
      <left style="thin"/>
      <right style="thin"/>
      <top style="thin"/>
      <bottom/>
    </border>
    <border>
      <left style="medium"/>
      <right/>
      <top style="medium"/>
      <bottom style="medium"/>
    </border>
    <border>
      <left/>
      <right/>
      <top style="thin"/>
      <bottom style="thin"/>
    </border>
    <border>
      <left/>
      <right style="thin"/>
      <top style="thin"/>
      <bottom style="thin"/>
    </border>
    <border>
      <left style="thin"/>
      <right/>
      <top style="medium"/>
      <bottom/>
    </border>
    <border>
      <left/>
      <right style="thin"/>
      <top style="thin"/>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5" fillId="0" borderId="1" applyNumberFormat="0" applyFont="0" applyFill="0" applyAlignment="0" applyProtection="0"/>
    <xf numFmtId="2" fontId="5" fillId="0" borderId="0" applyFont="0" applyFill="0" applyBorder="0" applyAlignment="0" applyProtection="0"/>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5" fillId="0" borderId="1" applyNumberFormat="0" applyFont="0" applyFill="0" applyAlignment="0" applyProtection="0"/>
    <xf numFmtId="2" fontId="5" fillId="0" borderId="0" applyFont="0" applyFill="0" applyBorder="0" applyAlignment="0" applyProtection="0"/>
    <xf numFmtId="0" fontId="5" fillId="0" borderId="0">
      <alignment/>
      <protection/>
    </xf>
    <xf numFmtId="0" fontId="1" fillId="0" borderId="0">
      <alignment/>
      <protection/>
    </xf>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5" fillId="0" borderId="1" applyNumberFormat="0" applyFont="0" applyFill="0" applyAlignment="0" applyProtection="0"/>
    <xf numFmtId="2" fontId="5"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0" fontId="19" fillId="0" borderId="0">
      <alignment/>
      <protection/>
    </xf>
  </cellStyleXfs>
  <cellXfs count="337">
    <xf numFmtId="0" fontId="0" fillId="0" borderId="0" xfId="0"/>
    <xf numFmtId="0" fontId="0" fillId="0" borderId="0" xfId="0" applyAlignment="1">
      <alignment horizontal="center"/>
    </xf>
    <xf numFmtId="2" fontId="0" fillId="0" borderId="0" xfId="0" applyNumberFormat="1"/>
    <xf numFmtId="0" fontId="0" fillId="0" borderId="0" xfId="0" applyNumberFormat="1"/>
    <xf numFmtId="165" fontId="3" fillId="2" borderId="0" xfId="21" applyNumberFormat="1" applyFont="1" applyFill="1" applyBorder="1" applyAlignment="1">
      <alignment horizontal="center" vertical="center" wrapText="1"/>
      <protection/>
    </xf>
    <xf numFmtId="0" fontId="3" fillId="2" borderId="0" xfId="0" applyFont="1" applyFill="1"/>
    <xf numFmtId="0" fontId="0" fillId="2" borderId="0" xfId="0" applyFill="1" applyAlignment="1">
      <alignment/>
    </xf>
    <xf numFmtId="0" fontId="0" fillId="2" borderId="2" xfId="0" applyNumberFormat="1" applyFont="1" applyFill="1" applyBorder="1" applyAlignment="1">
      <alignment horizontal="center" vertical="center"/>
    </xf>
    <xf numFmtId="164" fontId="3" fillId="2" borderId="2" xfId="21" applyNumberFormat="1" applyFont="1" applyFill="1" applyBorder="1" applyAlignment="1">
      <alignment horizontal="center" vertical="center"/>
      <protection/>
    </xf>
    <xf numFmtId="0" fontId="4" fillId="3" borderId="3" xfId="21" applyFont="1" applyFill="1" applyBorder="1" applyAlignment="1">
      <alignment horizontal="center" vertical="center" wrapText="1"/>
      <protection/>
    </xf>
    <xf numFmtId="0" fontId="2" fillId="3" borderId="4" xfId="0"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0" fontId="0" fillId="2" borderId="5" xfId="0" applyFill="1" applyBorder="1" applyAlignment="1">
      <alignment horizontal="center"/>
    </xf>
    <xf numFmtId="165" fontId="0" fillId="2" borderId="6" xfId="0"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0" fontId="0" fillId="2" borderId="7" xfId="0" applyFill="1" applyBorder="1" applyAlignment="1">
      <alignment horizontal="center"/>
    </xf>
    <xf numFmtId="165" fontId="0" fillId="2" borderId="0"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165" fontId="0"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3" fillId="2" borderId="0" xfId="21" applyNumberFormat="1" applyFont="1" applyFill="1" applyBorder="1" applyAlignment="1">
      <alignment horizontal="center" vertical="center"/>
      <protection/>
    </xf>
    <xf numFmtId="0" fontId="0" fillId="2" borderId="8" xfId="0" applyFill="1" applyBorder="1" applyAlignment="1">
      <alignment horizontal="center"/>
    </xf>
    <xf numFmtId="164" fontId="8" fillId="2" borderId="0" xfId="0" applyNumberFormat="1" applyFont="1" applyFill="1" applyBorder="1" applyAlignment="1">
      <alignment horizontal="center" vertical="center"/>
    </xf>
    <xf numFmtId="0" fontId="0" fillId="2" borderId="6" xfId="0" applyFill="1" applyBorder="1" applyAlignment="1">
      <alignment wrapText="1"/>
    </xf>
    <xf numFmtId="0" fontId="0" fillId="2" borderId="0" xfId="0" applyFill="1" applyAlignment="1">
      <alignment wrapText="1"/>
    </xf>
    <xf numFmtId="0" fontId="3" fillId="2" borderId="0" xfId="0" applyFont="1" applyFill="1" applyAlignment="1">
      <alignment/>
    </xf>
    <xf numFmtId="0" fontId="0" fillId="2" borderId="6" xfId="0" applyFill="1" applyBorder="1" applyAlignment="1">
      <alignment horizontal="left"/>
    </xf>
    <xf numFmtId="165" fontId="3" fillId="4" borderId="0" xfId="0" applyNumberFormat="1" applyFont="1" applyFill="1" applyBorder="1" applyAlignment="1">
      <alignment horizontal="center" vertical="center"/>
    </xf>
    <xf numFmtId="9" fontId="8" fillId="2" borderId="0" xfId="0"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0" xfId="0" applyNumberFormat="1" applyFont="1" applyFill="1" applyBorder="1" applyAlignment="1">
      <alignment horizontal="center" vertical="center"/>
    </xf>
    <xf numFmtId="167" fontId="0" fillId="2" borderId="0" xfId="0" applyNumberFormat="1" applyFill="1" applyBorder="1" applyAlignment="1">
      <alignment horizontal="center"/>
    </xf>
    <xf numFmtId="167" fontId="8" fillId="2" borderId="0" xfId="0" applyNumberFormat="1" applyFont="1" applyFill="1" applyBorder="1" applyAlignment="1">
      <alignment horizontal="center"/>
    </xf>
    <xf numFmtId="0" fontId="0" fillId="0" borderId="0" xfId="0" applyFont="1"/>
    <xf numFmtId="0" fontId="3" fillId="3" borderId="9" xfId="21" applyFont="1" applyFill="1" applyBorder="1" applyAlignment="1">
      <alignment horizontal="center" vertical="justify"/>
      <protection/>
    </xf>
    <xf numFmtId="167" fontId="0" fillId="0" borderId="0" xfId="0" applyNumberFormat="1" applyFont="1" applyAlignment="1">
      <alignment horizontal="center"/>
    </xf>
    <xf numFmtId="167" fontId="8" fillId="0" borderId="0" xfId="21" applyNumberFormat="1" applyFont="1" applyAlignment="1">
      <alignment horizontal="center" vertical="justify"/>
      <protection/>
    </xf>
    <xf numFmtId="0" fontId="0" fillId="0" borderId="10" xfId="0" applyFont="1" applyBorder="1"/>
    <xf numFmtId="0" fontId="3" fillId="5" borderId="9" xfId="21" applyFont="1" applyFill="1" applyBorder="1" applyAlignment="1">
      <alignment horizontal="center" vertical="justify"/>
      <protection/>
    </xf>
    <xf numFmtId="10" fontId="0" fillId="0" borderId="0" xfId="0" applyNumberFormat="1" applyFill="1"/>
    <xf numFmtId="2" fontId="0" fillId="0" borderId="0" xfId="0" applyNumberFormat="1" applyFill="1" applyAlignment="1">
      <alignment horizontal="center"/>
    </xf>
    <xf numFmtId="169" fontId="0" fillId="0" borderId="0" xfId="0" applyNumberFormat="1" applyFill="1" applyAlignment="1">
      <alignment horizontal="center"/>
    </xf>
    <xf numFmtId="0" fontId="3" fillId="0" borderId="0" xfId="37" applyFont="1" applyFill="1" applyAlignment="1">
      <alignment horizontal="center" vertical="justify"/>
      <protection/>
    </xf>
    <xf numFmtId="2" fontId="3" fillId="6" borderId="0" xfId="21" applyNumberFormat="1" applyFont="1" applyFill="1" applyBorder="1" applyAlignment="1">
      <alignment horizontal="center" vertical="center"/>
      <protection/>
    </xf>
    <xf numFmtId="10" fontId="0" fillId="6" borderId="0" xfId="0" applyNumberFormat="1" applyFill="1" applyBorder="1" applyAlignment="1">
      <alignment horizontal="center"/>
    </xf>
    <xf numFmtId="167" fontId="0" fillId="0" borderId="0" xfId="0" applyNumberFormat="1" applyFill="1" applyAlignment="1">
      <alignment horizontal="center"/>
    </xf>
    <xf numFmtId="0" fontId="0" fillId="0" borderId="0" xfId="0" applyFont="1" applyFill="1" applyAlignment="1">
      <alignment horizontal="center"/>
    </xf>
    <xf numFmtId="0" fontId="9" fillId="0" borderId="0" xfId="0" applyFont="1"/>
    <xf numFmtId="0" fontId="4" fillId="5" borderId="11" xfId="21" applyFont="1" applyFill="1" applyBorder="1" applyAlignment="1">
      <alignment horizontal="center" vertical="center" wrapText="1"/>
      <protection/>
    </xf>
    <xf numFmtId="2" fontId="2" fillId="3" borderId="12" xfId="0" applyNumberFormat="1" applyFont="1" applyFill="1" applyBorder="1" applyAlignment="1">
      <alignment horizontal="center" vertical="center" wrapText="1"/>
    </xf>
    <xf numFmtId="0" fontId="11" fillId="0" borderId="0" xfId="46"/>
    <xf numFmtId="0" fontId="2" fillId="0" borderId="0" xfId="0" applyFont="1"/>
    <xf numFmtId="0" fontId="10" fillId="0" borderId="0" xfId="38" applyNumberFormat="1" applyFont="1" applyFill="1" applyAlignment="1">
      <alignment horizontal="center" vertical="justify"/>
      <protection/>
    </xf>
    <xf numFmtId="0" fontId="0" fillId="2" borderId="0" xfId="0" applyFill="1" applyBorder="1" applyAlignment="1">
      <alignment wrapText="1"/>
    </xf>
    <xf numFmtId="0" fontId="12" fillId="0" borderId="0" xfId="0" applyFont="1" applyAlignment="1">
      <alignment horizontal="center" vertical="justify"/>
    </xf>
    <xf numFmtId="0" fontId="0" fillId="0" borderId="0" xfId="0" applyBorder="1"/>
    <xf numFmtId="0" fontId="0" fillId="7" borderId="0" xfId="0" applyFill="1" applyBorder="1"/>
    <xf numFmtId="0" fontId="0" fillId="2" borderId="0" xfId="0" applyFill="1" applyBorder="1" applyAlignment="1">
      <alignment horizontal="center"/>
    </xf>
    <xf numFmtId="171" fontId="0" fillId="0" borderId="0" xfId="0" applyNumberFormat="1" applyAlignment="1">
      <alignment horizontal="right"/>
    </xf>
    <xf numFmtId="170" fontId="0" fillId="8" borderId="0" xfId="0" applyNumberFormat="1" applyFont="1" applyFill="1" applyBorder="1" applyAlignment="1">
      <alignment horizontal="center" vertical="center"/>
    </xf>
    <xf numFmtId="10" fontId="0" fillId="2" borderId="0" xfId="0" applyNumberFormat="1" applyFill="1" applyBorder="1" applyAlignment="1">
      <alignment horizontal="center"/>
    </xf>
    <xf numFmtId="0" fontId="4" fillId="3" borderId="13" xfId="21" applyFont="1" applyFill="1" applyBorder="1" applyAlignment="1">
      <alignment horizontal="center" vertical="center" wrapText="1"/>
      <protection/>
    </xf>
    <xf numFmtId="0" fontId="4" fillId="3" borderId="14" xfId="21" applyFont="1" applyFill="1" applyBorder="1" applyAlignment="1">
      <alignment horizontal="center" vertical="center" wrapText="1"/>
      <protection/>
    </xf>
    <xf numFmtId="0" fontId="3" fillId="2" borderId="0" xfId="0" applyFont="1" applyFill="1" applyAlignment="1">
      <alignment horizontal="left"/>
    </xf>
    <xf numFmtId="0" fontId="13" fillId="0" borderId="0" xfId="0" applyFont="1" applyFill="1" applyAlignment="1">
      <alignment vertical="center"/>
    </xf>
    <xf numFmtId="171" fontId="0" fillId="0" borderId="0" xfId="0" applyNumberFormat="1" applyBorder="1" applyAlignment="1">
      <alignment horizontal="right"/>
    </xf>
    <xf numFmtId="170" fontId="0" fillId="2" borderId="0" xfId="0" applyNumberFormat="1" applyFill="1"/>
    <xf numFmtId="170" fontId="0" fillId="2" borderId="0" xfId="0" applyNumberFormat="1" applyFill="1" applyAlignment="1">
      <alignment horizontal="right"/>
    </xf>
    <xf numFmtId="0" fontId="14" fillId="0" borderId="0" xfId="0" applyFont="1"/>
    <xf numFmtId="0" fontId="15" fillId="0" borderId="0" xfId="0" applyFont="1" applyAlignment="1">
      <alignment horizontal="center" vertical="justify"/>
    </xf>
    <xf numFmtId="0" fontId="16" fillId="0" borderId="0" xfId="0" applyFont="1" applyAlignment="1">
      <alignment horizontal="center" vertical="justify"/>
    </xf>
    <xf numFmtId="168" fontId="16" fillId="0" borderId="0" xfId="0" applyNumberFormat="1" applyFont="1" applyAlignment="1">
      <alignment horizontal="center" vertical="justify"/>
    </xf>
    <xf numFmtId="0" fontId="16" fillId="0" borderId="0" xfId="0" applyFont="1" applyAlignment="1">
      <alignment vertical="justify"/>
    </xf>
    <xf numFmtId="0" fontId="17" fillId="0" borderId="0" xfId="0" applyFont="1" applyAlignment="1">
      <alignment vertical="center"/>
    </xf>
    <xf numFmtId="1" fontId="2" fillId="0" borderId="0" xfId="47" applyNumberFormat="1" applyFont="1"/>
    <xf numFmtId="170" fontId="0" fillId="2" borderId="0" xfId="0" applyNumberFormat="1" applyFill="1" applyBorder="1" applyAlignment="1">
      <alignment horizontal="center"/>
    </xf>
    <xf numFmtId="0" fontId="2" fillId="9" borderId="15" xfId="0" applyNumberFormat="1" applyFont="1" applyFill="1" applyBorder="1" applyAlignment="1">
      <alignment vertical="center"/>
    </xf>
    <xf numFmtId="0" fontId="2" fillId="9" borderId="0" xfId="0" applyNumberFormat="1" applyFont="1" applyFill="1" applyBorder="1" applyAlignment="1">
      <alignment vertical="center"/>
    </xf>
    <xf numFmtId="9" fontId="0" fillId="9" borderId="0" xfId="20" applyFont="1" applyFill="1" applyAlignment="1">
      <alignment horizontal="center"/>
    </xf>
    <xf numFmtId="0" fontId="0" fillId="9" borderId="0" xfId="0" applyFill="1"/>
    <xf numFmtId="2" fontId="2" fillId="9" borderId="6" xfId="0" applyNumberFormat="1" applyFont="1" applyFill="1" applyBorder="1" applyAlignment="1">
      <alignment vertical="center"/>
    </xf>
    <xf numFmtId="2" fontId="2" fillId="9" borderId="16" xfId="0" applyNumberFormat="1" applyFont="1" applyFill="1" applyBorder="1" applyAlignment="1">
      <alignment vertical="center"/>
    </xf>
    <xf numFmtId="2" fontId="2" fillId="9" borderId="0" xfId="0" applyNumberFormat="1" applyFont="1" applyFill="1" applyBorder="1" applyAlignment="1">
      <alignment vertical="center"/>
    </xf>
    <xf numFmtId="2" fontId="2" fillId="9" borderId="17" xfId="0" applyNumberFormat="1" applyFont="1" applyFill="1" applyBorder="1" applyAlignment="1">
      <alignment vertical="center"/>
    </xf>
    <xf numFmtId="172" fontId="0" fillId="2" borderId="0" xfId="0" applyNumberFormat="1" applyFill="1" applyBorder="1" applyAlignment="1">
      <alignment horizontal="center"/>
    </xf>
    <xf numFmtId="170" fontId="20" fillId="2" borderId="0" xfId="0" applyNumberFormat="1" applyFont="1" applyFill="1"/>
    <xf numFmtId="0" fontId="0" fillId="2" borderId="0" xfId="0" applyFill="1"/>
    <xf numFmtId="0" fontId="22" fillId="7" borderId="18" xfId="0" applyFont="1"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22" fillId="7" borderId="23" xfId="0" applyFont="1" applyFill="1" applyBorder="1"/>
    <xf numFmtId="0" fontId="0" fillId="7" borderId="24" xfId="0" applyFill="1" applyBorder="1"/>
    <xf numFmtId="0" fontId="0" fillId="7" borderId="25" xfId="0" applyFill="1" applyBorder="1"/>
    <xf numFmtId="0" fontId="0" fillId="7" borderId="26" xfId="0" applyFill="1" applyBorder="1"/>
    <xf numFmtId="0" fontId="21" fillId="2" borderId="0" xfId="0" applyFont="1" applyFill="1"/>
    <xf numFmtId="9" fontId="0" fillId="2" borderId="6" xfId="0" applyNumberFormat="1" applyFont="1" applyFill="1" applyBorder="1" applyAlignment="1">
      <alignment horizontal="center" vertical="center"/>
    </xf>
    <xf numFmtId="9" fontId="0" fillId="2" borderId="0" xfId="0" applyNumberFormat="1" applyFont="1" applyFill="1" applyBorder="1" applyAlignment="1">
      <alignment horizontal="center" vertical="center"/>
    </xf>
    <xf numFmtId="9" fontId="0" fillId="2" borderId="0" xfId="0" applyNumberFormat="1" applyFill="1" applyBorder="1" applyAlignment="1">
      <alignment horizontal="center"/>
    </xf>
    <xf numFmtId="9" fontId="0" fillId="2" borderId="2" xfId="0" applyNumberFormat="1" applyFill="1" applyBorder="1" applyAlignment="1">
      <alignment horizontal="center"/>
    </xf>
    <xf numFmtId="0" fontId="2" fillId="2" borderId="0" xfId="0" applyFont="1" applyFill="1"/>
    <xf numFmtId="0" fontId="11" fillId="2" borderId="0" xfId="46" applyFill="1"/>
    <xf numFmtId="0" fontId="0" fillId="0" borderId="15" xfId="0" applyBorder="1"/>
    <xf numFmtId="0" fontId="0" fillId="7" borderId="0" xfId="0" applyFill="1"/>
    <xf numFmtId="0" fontId="0" fillId="3" borderId="0" xfId="0" applyFill="1"/>
    <xf numFmtId="0" fontId="2" fillId="7" borderId="15" xfId="0" applyFont="1" applyFill="1" applyBorder="1"/>
    <xf numFmtId="0" fontId="0" fillId="7" borderId="15" xfId="0" applyFill="1" applyBorder="1"/>
    <xf numFmtId="0" fontId="2" fillId="7" borderId="0" xfId="0" applyFont="1" applyFill="1" applyBorder="1"/>
    <xf numFmtId="0" fontId="2" fillId="7" borderId="27" xfId="0" applyFont="1" applyFill="1" applyBorder="1"/>
    <xf numFmtId="0" fontId="0" fillId="7" borderId="28" xfId="0" applyFill="1" applyBorder="1"/>
    <xf numFmtId="0" fontId="2" fillId="7" borderId="21" xfId="0" applyFont="1" applyFill="1" applyBorder="1"/>
    <xf numFmtId="0" fontId="0" fillId="7" borderId="17" xfId="0" applyFill="1" applyBorder="1"/>
    <xf numFmtId="0" fontId="2" fillId="7" borderId="17" xfId="0" applyFont="1" applyFill="1" applyBorder="1"/>
    <xf numFmtId="0" fontId="2" fillId="7" borderId="29" xfId="0" applyFont="1" applyFill="1" applyBorder="1"/>
    <xf numFmtId="0" fontId="0" fillId="7" borderId="30" xfId="0" applyFill="1" applyBorder="1"/>
    <xf numFmtId="0" fontId="0" fillId="7" borderId="31" xfId="0" applyFill="1" applyBorder="1"/>
    <xf numFmtId="0" fontId="2" fillId="3" borderId="0" xfId="0" applyFont="1" applyFill="1"/>
    <xf numFmtId="0" fontId="2" fillId="3" borderId="15" xfId="0" applyFont="1" applyFill="1" applyBorder="1"/>
    <xf numFmtId="0" fontId="2" fillId="3" borderId="0" xfId="0" applyFont="1" applyFill="1" applyBorder="1"/>
    <xf numFmtId="0" fontId="11" fillId="7" borderId="0" xfId="46" applyFill="1" applyBorder="1"/>
    <xf numFmtId="0" fontId="11" fillId="7" borderId="21" xfId="46" applyFill="1" applyBorder="1"/>
    <xf numFmtId="0" fontId="2" fillId="3" borderId="0" xfId="0" applyFont="1" applyFill="1" applyAlignment="1">
      <alignment horizontal="center"/>
    </xf>
    <xf numFmtId="0" fontId="11" fillId="7" borderId="29" xfId="46" applyFill="1" applyBorder="1"/>
    <xf numFmtId="0" fontId="0" fillId="7" borderId="0" xfId="0" applyFill="1" applyBorder="1" applyAlignment="1">
      <alignment horizontal="center"/>
    </xf>
    <xf numFmtId="0" fontId="0" fillId="3" borderId="0" xfId="0" applyFont="1" applyFill="1"/>
    <xf numFmtId="0" fontId="2" fillId="7" borderId="32" xfId="0" applyFont="1" applyFill="1" applyBorder="1"/>
    <xf numFmtId="0" fontId="2" fillId="7" borderId="9" xfId="0" applyFont="1" applyFill="1" applyBorder="1"/>
    <xf numFmtId="0" fontId="11" fillId="7" borderId="30" xfId="46" applyFill="1" applyBorder="1"/>
    <xf numFmtId="0" fontId="0" fillId="7" borderId="9" xfId="0" applyFill="1" applyBorder="1" applyAlignment="1">
      <alignment horizontal="center"/>
    </xf>
    <xf numFmtId="0" fontId="0" fillId="7" borderId="15" xfId="0" applyFill="1" applyBorder="1" applyAlignment="1">
      <alignment horizontal="center"/>
    </xf>
    <xf numFmtId="167" fontId="0" fillId="6" borderId="0" xfId="20" applyNumberFormat="1" applyFont="1" applyFill="1" applyAlignment="1">
      <alignment horizontal="center"/>
    </xf>
    <xf numFmtId="0" fontId="0" fillId="8" borderId="0" xfId="0" applyFill="1" applyAlignment="1">
      <alignment horizontal="center"/>
    </xf>
    <xf numFmtId="0" fontId="0" fillId="2" borderId="0" xfId="0" applyFill="1" applyAlignment="1">
      <alignment horizontal="center"/>
    </xf>
    <xf numFmtId="168" fontId="0" fillId="2" borderId="0" xfId="0" applyNumberFormat="1" applyFill="1" applyAlignment="1">
      <alignment horizontal="center"/>
    </xf>
    <xf numFmtId="0" fontId="0" fillId="7" borderId="28" xfId="0" applyFill="1" applyBorder="1" applyAlignment="1">
      <alignment horizontal="center"/>
    </xf>
    <xf numFmtId="0" fontId="0" fillId="7" borderId="17" xfId="0" applyFill="1" applyBorder="1" applyAlignment="1">
      <alignment horizontal="center"/>
    </xf>
    <xf numFmtId="1" fontId="2" fillId="3" borderId="27" xfId="47" applyNumberFormat="1" applyFont="1" applyFill="1" applyBorder="1"/>
    <xf numFmtId="1" fontId="2" fillId="3" borderId="15" xfId="47" applyNumberFormat="1" applyFont="1" applyFill="1" applyBorder="1" applyAlignment="1">
      <alignment horizontal="center"/>
    </xf>
    <xf numFmtId="0" fontId="2" fillId="3" borderId="15" xfId="47" applyNumberFormat="1" applyFont="1" applyFill="1" applyBorder="1" applyAlignment="1">
      <alignment horizontal="center"/>
    </xf>
    <xf numFmtId="0" fontId="2" fillId="3" borderId="28" xfId="47" applyNumberFormat="1" applyFont="1" applyFill="1" applyBorder="1" applyAlignment="1">
      <alignment horizontal="center"/>
    </xf>
    <xf numFmtId="0" fontId="0" fillId="3" borderId="21" xfId="0" applyFill="1" applyBorder="1"/>
    <xf numFmtId="172" fontId="0" fillId="2" borderId="17" xfId="0" applyNumberFormat="1" applyFill="1" applyBorder="1" applyAlignment="1">
      <alignment horizontal="center"/>
    </xf>
    <xf numFmtId="0" fontId="2" fillId="3" borderId="21" xfId="0" applyFont="1" applyFill="1" applyBorder="1"/>
    <xf numFmtId="172" fontId="0" fillId="6" borderId="0" xfId="0" applyNumberFormat="1" applyFill="1" applyBorder="1" applyAlignment="1">
      <alignment horizontal="center"/>
    </xf>
    <xf numFmtId="172" fontId="0" fillId="6" borderId="17" xfId="0" applyNumberFormat="1" applyFill="1" applyBorder="1" applyAlignment="1">
      <alignment horizontal="center"/>
    </xf>
    <xf numFmtId="0" fontId="0" fillId="0" borderId="17" xfId="0" applyBorder="1"/>
    <xf numFmtId="0" fontId="2" fillId="0" borderId="0" xfId="0" applyFont="1" applyBorder="1"/>
    <xf numFmtId="0" fontId="0" fillId="0" borderId="30" xfId="0" applyBorder="1"/>
    <xf numFmtId="0" fontId="0" fillId="0" borderId="31" xfId="0" applyBorder="1"/>
    <xf numFmtId="1" fontId="2" fillId="10" borderId="15" xfId="47" applyNumberFormat="1" applyFont="1" applyFill="1" applyBorder="1"/>
    <xf numFmtId="0" fontId="2" fillId="10" borderId="15" xfId="0" applyNumberFormat="1" applyFont="1" applyFill="1" applyBorder="1"/>
    <xf numFmtId="0" fontId="2" fillId="10" borderId="28" xfId="0" applyNumberFormat="1" applyFont="1" applyFill="1" applyBorder="1"/>
    <xf numFmtId="0" fontId="0" fillId="2" borderId="0" xfId="0" applyFill="1" applyBorder="1"/>
    <xf numFmtId="164" fontId="0" fillId="2" borderId="0" xfId="0" applyNumberFormat="1" applyFill="1" applyBorder="1"/>
    <xf numFmtId="0" fontId="0" fillId="2" borderId="17" xfId="0" applyFill="1" applyBorder="1"/>
    <xf numFmtId="0" fontId="0" fillId="6" borderId="0" xfId="0" applyFill="1" applyBorder="1"/>
    <xf numFmtId="164" fontId="0" fillId="6" borderId="0" xfId="0" applyNumberFormat="1" applyFill="1" applyBorder="1"/>
    <xf numFmtId="0" fontId="0" fillId="6" borderId="17" xfId="0" applyFill="1" applyBorder="1"/>
    <xf numFmtId="0" fontId="18" fillId="3" borderId="21" xfId="0" applyFont="1" applyFill="1" applyBorder="1" applyAlignment="1">
      <alignment vertical="center"/>
    </xf>
    <xf numFmtId="0" fontId="18" fillId="0" borderId="0" xfId="0" applyFont="1" applyBorder="1" applyAlignment="1">
      <alignment vertical="center"/>
    </xf>
    <xf numFmtId="0" fontId="2" fillId="7" borderId="29" xfId="0" applyFont="1" applyFill="1" applyBorder="1" applyAlignment="1">
      <alignment horizontal="center" vertical="center" wrapText="1"/>
    </xf>
    <xf numFmtId="0" fontId="0" fillId="7" borderId="33" xfId="0" applyFill="1" applyBorder="1" applyAlignment="1">
      <alignment/>
    </xf>
    <xf numFmtId="170" fontId="0" fillId="6" borderId="0" xfId="0" applyNumberFormat="1" applyFill="1" applyBorder="1" applyAlignment="1">
      <alignment horizontal="center"/>
    </xf>
    <xf numFmtId="0" fontId="0" fillId="7" borderId="30" xfId="0" applyFill="1" applyBorder="1" applyAlignment="1">
      <alignment vertical="center" wrapText="1"/>
    </xf>
    <xf numFmtId="0" fontId="0" fillId="7" borderId="30" xfId="0" applyFill="1" applyBorder="1" applyAlignment="1">
      <alignment horizontal="center" vertical="center" wrapText="1"/>
    </xf>
    <xf numFmtId="170" fontId="0" fillId="6" borderId="0" xfId="0" applyNumberFormat="1" applyFont="1" applyFill="1" applyBorder="1" applyAlignment="1">
      <alignment horizontal="center" vertical="center"/>
    </xf>
    <xf numFmtId="165" fontId="0" fillId="6" borderId="0" xfId="0" applyNumberFormat="1" applyFont="1" applyFill="1" applyBorder="1" applyAlignment="1">
      <alignment horizontal="center" vertical="center"/>
    </xf>
    <xf numFmtId="0" fontId="0" fillId="6" borderId="0" xfId="0" applyFill="1" applyBorder="1" applyAlignment="1">
      <alignment horizontal="center"/>
    </xf>
    <xf numFmtId="167" fontId="0" fillId="6" borderId="0" xfId="0" applyNumberFormat="1" applyFill="1" applyBorder="1" applyAlignment="1">
      <alignment horizontal="center"/>
    </xf>
    <xf numFmtId="0" fontId="11" fillId="7" borderId="30" xfId="46" applyFill="1" applyBorder="1" applyAlignment="1">
      <alignment horizontal="center" vertical="center" wrapText="1"/>
    </xf>
    <xf numFmtId="170" fontId="0" fillId="2" borderId="0" xfId="0" applyNumberFormat="1" applyFont="1" applyFill="1" applyBorder="1" applyAlignment="1">
      <alignment horizontal="center" vertical="center"/>
    </xf>
    <xf numFmtId="0" fontId="0" fillId="7" borderId="30" xfId="0" applyFill="1" applyBorder="1" applyAlignment="1">
      <alignment vertical="center"/>
    </xf>
    <xf numFmtId="0" fontId="0" fillId="0" borderId="0" xfId="0" applyAlignment="1">
      <alignment vertical="center"/>
    </xf>
    <xf numFmtId="0" fontId="0" fillId="7" borderId="27" xfId="0" applyFill="1" applyBorder="1" applyAlignment="1">
      <alignment horizontal="center"/>
    </xf>
    <xf numFmtId="0" fontId="0" fillId="7" borderId="28" xfId="0" applyFill="1" applyBorder="1" applyAlignment="1">
      <alignment horizontal="center"/>
    </xf>
    <xf numFmtId="0" fontId="4" fillId="3" borderId="34" xfId="21" applyFont="1" applyFill="1" applyBorder="1" applyAlignment="1">
      <alignment horizontal="center" vertical="center" wrapText="1"/>
      <protection/>
    </xf>
    <xf numFmtId="0" fontId="0" fillId="7" borderId="35" xfId="0" applyFill="1" applyBorder="1" applyAlignment="1">
      <alignment wrapText="1"/>
    </xf>
    <xf numFmtId="0" fontId="4" fillId="3" borderId="36" xfId="21" applyFont="1" applyFill="1" applyBorder="1" applyAlignment="1">
      <alignment horizontal="center" vertical="center" wrapText="1"/>
      <protection/>
    </xf>
    <xf numFmtId="0" fontId="0" fillId="7" borderId="7" xfId="0" applyFill="1" applyBorder="1" applyAlignment="1">
      <alignment horizontal="center"/>
    </xf>
    <xf numFmtId="0" fontId="0" fillId="7" borderId="31" xfId="0" applyFill="1" applyBorder="1" applyAlignment="1">
      <alignment horizontal="center"/>
    </xf>
    <xf numFmtId="0" fontId="3" fillId="3" borderId="0" xfId="38" applyFont="1" applyFill="1" applyAlignment="1">
      <alignment horizontal="center" vertical="justify"/>
      <protection/>
    </xf>
    <xf numFmtId="0" fontId="3" fillId="3" borderId="0" xfId="38" applyNumberFormat="1" applyFont="1" applyFill="1" applyAlignment="1">
      <alignment horizontal="center" vertical="justify"/>
      <protection/>
    </xf>
    <xf numFmtId="0" fontId="2" fillId="3" borderId="32" xfId="0" applyFont="1" applyFill="1" applyBorder="1" applyAlignment="1">
      <alignment horizontal="center"/>
    </xf>
    <xf numFmtId="0" fontId="2" fillId="3" borderId="37" xfId="0" applyFont="1" applyFill="1" applyBorder="1" applyAlignment="1">
      <alignment horizontal="center" wrapText="1"/>
    </xf>
    <xf numFmtId="0" fontId="2" fillId="3" borderId="38" xfId="0" applyFont="1" applyFill="1" applyBorder="1" applyAlignment="1">
      <alignment horizontal="center" wrapText="1"/>
    </xf>
    <xf numFmtId="0" fontId="3" fillId="2" borderId="0" xfId="38" applyFont="1" applyFill="1" applyAlignment="1">
      <alignment horizontal="center" vertical="justify"/>
      <protection/>
    </xf>
    <xf numFmtId="3" fontId="3" fillId="2" borderId="0" xfId="38" applyNumberFormat="1" applyFont="1" applyFill="1" applyAlignment="1">
      <alignment horizontal="center" vertical="justify"/>
      <protection/>
    </xf>
    <xf numFmtId="0" fontId="0" fillId="2" borderId="0" xfId="0" applyFont="1" applyFill="1"/>
    <xf numFmtId="0" fontId="3" fillId="6" borderId="0" xfId="38" applyFont="1" applyFill="1" applyAlignment="1">
      <alignment horizontal="center" vertical="justify"/>
      <protection/>
    </xf>
    <xf numFmtId="167" fontId="3" fillId="6" borderId="0" xfId="38" applyNumberFormat="1" applyFont="1" applyFill="1" applyAlignment="1">
      <alignment horizontal="center" vertical="justify"/>
      <protection/>
    </xf>
    <xf numFmtId="167" fontId="0" fillId="11" borderId="0" xfId="0" applyNumberFormat="1" applyFont="1" applyFill="1" applyAlignment="1">
      <alignment horizontal="center"/>
    </xf>
    <xf numFmtId="0" fontId="0" fillId="2" borderId="0" xfId="0" applyFont="1" applyFill="1" applyAlignment="1">
      <alignment horizontal="center"/>
    </xf>
    <xf numFmtId="0" fontId="0" fillId="7" borderId="28" xfId="0" applyFill="1" applyBorder="1" applyAlignment="1">
      <alignment horizontal="center"/>
    </xf>
    <xf numFmtId="0" fontId="0" fillId="7" borderId="37" xfId="0" applyFont="1" applyFill="1" applyBorder="1"/>
    <xf numFmtId="0" fontId="0" fillId="7" borderId="32" xfId="0" applyFill="1" applyBorder="1" applyAlignment="1">
      <alignment/>
    </xf>
    <xf numFmtId="0" fontId="0" fillId="7" borderId="38" xfId="0" applyFill="1" applyBorder="1" applyAlignment="1">
      <alignment/>
    </xf>
    <xf numFmtId="10" fontId="0" fillId="6" borderId="0" xfId="0" applyNumberFormat="1" applyFill="1"/>
    <xf numFmtId="0" fontId="0" fillId="6" borderId="0" xfId="0" applyFill="1"/>
    <xf numFmtId="170" fontId="0" fillId="6" borderId="0" xfId="0" applyNumberFormat="1" applyFill="1"/>
    <xf numFmtId="171" fontId="0" fillId="2" borderId="0" xfId="0" applyNumberFormat="1" applyFill="1"/>
    <xf numFmtId="0" fontId="0" fillId="3" borderId="0" xfId="0" applyFill="1" applyAlignment="1">
      <alignment horizontal="center"/>
    </xf>
    <xf numFmtId="0" fontId="0" fillId="7" borderId="32" xfId="0" applyFill="1" applyBorder="1"/>
    <xf numFmtId="0" fontId="0" fillId="7" borderId="37" xfId="0" applyFill="1" applyBorder="1"/>
    <xf numFmtId="0" fontId="0" fillId="7" borderId="37" xfId="0" applyFill="1" applyBorder="1" applyAlignment="1">
      <alignment/>
    </xf>
    <xf numFmtId="0" fontId="2" fillId="3" borderId="30"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0" fillId="3" borderId="10" xfId="0" applyFill="1" applyBorder="1" applyAlignment="1">
      <alignment horizontal="center"/>
    </xf>
    <xf numFmtId="10" fontId="3" fillId="2" borderId="0" xfId="21" applyNumberFormat="1" applyFont="1" applyFill="1" applyBorder="1" applyAlignment="1">
      <alignment horizontal="center" vertical="center"/>
      <protection/>
    </xf>
    <xf numFmtId="10" fontId="3" fillId="2" borderId="0" xfId="0" applyNumberFormat="1" applyFont="1" applyFill="1" applyBorder="1" applyAlignment="1">
      <alignment horizontal="center" vertical="center" wrapText="1"/>
    </xf>
    <xf numFmtId="10" fontId="0" fillId="2" borderId="0" xfId="0" applyNumberFormat="1" applyFont="1" applyFill="1" applyBorder="1" applyAlignment="1">
      <alignment horizontal="center" vertical="center"/>
    </xf>
    <xf numFmtId="10" fontId="3" fillId="2" borderId="0" xfId="20" applyNumberFormat="1" applyFont="1" applyFill="1" applyBorder="1" applyAlignment="1">
      <alignment horizontal="center" vertical="center"/>
    </xf>
    <xf numFmtId="10" fontId="3" fillId="2" borderId="0" xfId="21" applyNumberFormat="1" applyFont="1" applyFill="1" applyBorder="1" applyAlignment="1">
      <alignment horizontal="center"/>
      <protection/>
    </xf>
    <xf numFmtId="0" fontId="23" fillId="2" borderId="0" xfId="0" applyFont="1" applyFill="1"/>
    <xf numFmtId="2" fontId="0" fillId="6" borderId="0" xfId="0" applyNumberFormat="1" applyFill="1" applyBorder="1" applyAlignment="1">
      <alignment horizontal="center"/>
    </xf>
    <xf numFmtId="10" fontId="4" fillId="3" borderId="35" xfId="21" applyNumberFormat="1" applyFont="1" applyFill="1" applyBorder="1" applyAlignment="1">
      <alignment horizontal="center" vertical="center" wrapText="1"/>
      <protection/>
    </xf>
    <xf numFmtId="169" fontId="0" fillId="6" borderId="35" xfId="0" applyNumberFormat="1" applyFill="1" applyBorder="1" applyAlignment="1">
      <alignment horizontal="center"/>
    </xf>
    <xf numFmtId="169" fontId="0" fillId="6" borderId="10" xfId="0" applyNumberFormat="1" applyFill="1" applyBorder="1" applyAlignment="1">
      <alignment horizontal="center"/>
    </xf>
    <xf numFmtId="169" fontId="0" fillId="6" borderId="11" xfId="0" applyNumberFormat="1" applyFill="1" applyBorder="1" applyAlignment="1">
      <alignment horizontal="center"/>
    </xf>
    <xf numFmtId="0" fontId="0" fillId="3" borderId="35" xfId="0" applyFill="1" applyBorder="1" applyAlignment="1">
      <alignment horizontal="center"/>
    </xf>
    <xf numFmtId="10" fontId="3" fillId="2" borderId="15" xfId="21" applyNumberFormat="1" applyFont="1" applyFill="1" applyBorder="1" applyAlignment="1">
      <alignment horizontal="center" vertical="center"/>
      <protection/>
    </xf>
    <xf numFmtId="2" fontId="3" fillId="6" borderId="15" xfId="21" applyNumberFormat="1" applyFont="1" applyFill="1" applyBorder="1" applyAlignment="1">
      <alignment horizontal="center" vertical="center"/>
      <protection/>
    </xf>
    <xf numFmtId="2" fontId="0" fillId="6" borderId="15" xfId="0" applyNumberFormat="1" applyFill="1" applyBorder="1" applyAlignment="1">
      <alignment horizontal="center"/>
    </xf>
    <xf numFmtId="0" fontId="0" fillId="3" borderId="11" xfId="0" applyFill="1" applyBorder="1" applyAlignment="1">
      <alignment horizontal="center"/>
    </xf>
    <xf numFmtId="10" fontId="0" fillId="2" borderId="30" xfId="0" applyNumberFormat="1" applyFill="1" applyBorder="1" applyAlignment="1">
      <alignment horizontal="center"/>
    </xf>
    <xf numFmtId="2" fontId="3" fillId="6" borderId="30" xfId="21" applyNumberFormat="1" applyFont="1" applyFill="1" applyBorder="1" applyAlignment="1">
      <alignment horizontal="center" vertical="center"/>
      <protection/>
    </xf>
    <xf numFmtId="2" fontId="0" fillId="6" borderId="30" xfId="0" applyNumberFormat="1" applyFill="1" applyBorder="1" applyAlignment="1">
      <alignment horizontal="center"/>
    </xf>
    <xf numFmtId="9" fontId="3" fillId="12" borderId="0" xfId="20" applyFont="1" applyFill="1" applyBorder="1" applyAlignment="1">
      <alignment horizontal="center"/>
    </xf>
    <xf numFmtId="9" fontId="0" fillId="12" borderId="0" xfId="20" applyFont="1" applyFill="1" applyAlignment="1">
      <alignment horizontal="center"/>
    </xf>
    <xf numFmtId="9" fontId="0" fillId="12" borderId="6" xfId="20" applyFont="1" applyFill="1" applyBorder="1" applyAlignment="1">
      <alignment horizontal="center" vertical="center"/>
    </xf>
    <xf numFmtId="9" fontId="0" fillId="12" borderId="0" xfId="20" applyFont="1" applyFill="1" applyBorder="1" applyAlignment="1">
      <alignment horizontal="center" vertical="center"/>
    </xf>
    <xf numFmtId="167" fontId="3" fillId="6" borderId="0" xfId="21" applyNumberFormat="1" applyFont="1" applyFill="1" applyAlignment="1">
      <alignment horizontal="center" vertical="justify"/>
      <protection/>
    </xf>
    <xf numFmtId="167" fontId="3" fillId="2" borderId="0" xfId="21" applyNumberFormat="1" applyFont="1" applyFill="1" applyAlignment="1">
      <alignment horizontal="center" vertical="justify"/>
      <protection/>
    </xf>
    <xf numFmtId="165" fontId="0" fillId="6" borderId="0" xfId="0" applyNumberFormat="1" applyFont="1" applyFill="1" applyAlignment="1">
      <alignment horizontal="center"/>
    </xf>
    <xf numFmtId="170" fontId="0" fillId="6" borderId="0" xfId="0" applyNumberFormat="1" applyFont="1" applyFill="1" applyAlignment="1">
      <alignment horizontal="center"/>
    </xf>
    <xf numFmtId="0" fontId="4" fillId="3" borderId="0" xfId="21" applyFont="1" applyFill="1" applyAlignment="1">
      <alignment horizontal="center" vertical="justify"/>
      <protection/>
    </xf>
    <xf numFmtId="0" fontId="0" fillId="7" borderId="29" xfId="0" applyFill="1" applyBorder="1"/>
    <xf numFmtId="0" fontId="0" fillId="7" borderId="32" xfId="0" applyFont="1" applyFill="1" applyBorder="1" applyAlignment="1">
      <alignment vertical="center" wrapText="1"/>
    </xf>
    <xf numFmtId="0" fontId="0" fillId="7" borderId="38" xfId="0" applyFont="1" applyFill="1" applyBorder="1" applyAlignment="1">
      <alignment vertical="center" wrapText="1"/>
    </xf>
    <xf numFmtId="0" fontId="0" fillId="7" borderId="32" xfId="0" applyFont="1" applyFill="1" applyBorder="1"/>
    <xf numFmtId="0" fontId="0" fillId="7" borderId="38" xfId="0" applyFont="1" applyFill="1" applyBorder="1"/>
    <xf numFmtId="3" fontId="8" fillId="0" borderId="0" xfId="21" applyNumberFormat="1" applyFont="1" applyBorder="1" applyAlignment="1">
      <alignment horizontal="center" vertical="justify"/>
      <protection/>
    </xf>
    <xf numFmtId="168" fontId="8" fillId="0" borderId="0" xfId="21" applyNumberFormat="1" applyFont="1" applyBorder="1" applyAlignment="1">
      <alignment horizontal="center" vertical="justify"/>
      <protection/>
    </xf>
    <xf numFmtId="3" fontId="3" fillId="2" borderId="0" xfId="21" applyNumberFormat="1" applyFont="1" applyFill="1" applyBorder="1" applyAlignment="1">
      <alignment horizontal="center" vertical="justify"/>
      <protection/>
    </xf>
    <xf numFmtId="168" fontId="3" fillId="2" borderId="0" xfId="21" applyNumberFormat="1" applyFont="1" applyFill="1" applyBorder="1" applyAlignment="1">
      <alignment horizontal="center" vertical="justify"/>
      <protection/>
    </xf>
    <xf numFmtId="167" fontId="0" fillId="2" borderId="2" xfId="0" applyNumberFormat="1" applyFont="1" applyFill="1" applyBorder="1" applyAlignment="1">
      <alignment horizontal="center" vertical="center"/>
    </xf>
    <xf numFmtId="0" fontId="0" fillId="0" borderId="39" xfId="0" applyFill="1" applyBorder="1" applyAlignment="1">
      <alignment wrapText="1"/>
    </xf>
    <xf numFmtId="0" fontId="0" fillId="0" borderId="6" xfId="0" applyFill="1" applyBorder="1" applyAlignment="1">
      <alignment wrapText="1"/>
    </xf>
    <xf numFmtId="0" fontId="0" fillId="0" borderId="0" xfId="0" applyFill="1" applyBorder="1" applyAlignment="1">
      <alignment wrapText="1"/>
    </xf>
    <xf numFmtId="0" fontId="0" fillId="0" borderId="21"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21" xfId="0" applyFill="1" applyBorder="1" applyAlignment="1">
      <alignment wrapText="1"/>
    </xf>
    <xf numFmtId="0" fontId="0" fillId="0" borderId="0" xfId="0" applyFill="1" applyAlignment="1">
      <alignment wrapText="1"/>
    </xf>
    <xf numFmtId="0" fontId="3" fillId="0" borderId="21"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21" xfId="0" applyFill="1" applyBorder="1"/>
    <xf numFmtId="0" fontId="0" fillId="0" borderId="0" xfId="0" applyFill="1" applyBorder="1"/>
    <xf numFmtId="0" fontId="0" fillId="0" borderId="0" xfId="0" applyFill="1"/>
    <xf numFmtId="165" fontId="0" fillId="6" borderId="21" xfId="0" applyNumberFormat="1" applyFont="1" applyFill="1" applyBorder="1" applyAlignment="1">
      <alignment horizontal="center" vertical="center"/>
    </xf>
    <xf numFmtId="165" fontId="0" fillId="6" borderId="0" xfId="0" applyNumberFormat="1" applyFont="1" applyFill="1" applyBorder="1" applyAlignment="1">
      <alignment horizontal="center" vertical="center"/>
    </xf>
    <xf numFmtId="165" fontId="0" fillId="6" borderId="2" xfId="0" applyNumberFormat="1" applyFont="1" applyFill="1" applyBorder="1" applyAlignment="1">
      <alignment horizontal="center" vertical="center"/>
    </xf>
    <xf numFmtId="164" fontId="3" fillId="8" borderId="0" xfId="21" applyNumberFormat="1" applyFont="1" applyFill="1" applyBorder="1" applyAlignment="1">
      <alignment horizontal="center" vertical="center"/>
      <protection/>
    </xf>
    <xf numFmtId="164" fontId="3" fillId="8" borderId="2" xfId="21" applyNumberFormat="1" applyFont="1" applyFill="1" applyBorder="1" applyAlignment="1">
      <alignment horizontal="center" vertical="center"/>
      <protection/>
    </xf>
    <xf numFmtId="0" fontId="0" fillId="7" borderId="15" xfId="0" applyFill="1" applyBorder="1" applyAlignment="1">
      <alignment horizontal="center"/>
    </xf>
    <xf numFmtId="0" fontId="0" fillId="7" borderId="28" xfId="0" applyFill="1" applyBorder="1" applyAlignment="1">
      <alignment horizontal="center"/>
    </xf>
    <xf numFmtId="173" fontId="0" fillId="2" borderId="0" xfId="0" applyNumberFormat="1" applyFill="1" applyAlignment="1">
      <alignment horizontal="center"/>
    </xf>
    <xf numFmtId="0" fontId="2" fillId="3" borderId="0" xfId="0" applyFont="1" applyFill="1" applyAlignment="1">
      <alignment horizontal="center" wrapText="1"/>
    </xf>
    <xf numFmtId="167" fontId="0" fillId="8" borderId="0" xfId="0" applyNumberFormat="1" applyFill="1" applyAlignment="1">
      <alignment horizontal="center"/>
    </xf>
    <xf numFmtId="0" fontId="0" fillId="7" borderId="30" xfId="0" applyFill="1" applyBorder="1" applyAlignment="1">
      <alignment horizontal="center"/>
    </xf>
    <xf numFmtId="0" fontId="0" fillId="7" borderId="0" xfId="0" applyFill="1" applyAlignment="1">
      <alignment horizontal="center" vertical="center" wrapText="1"/>
    </xf>
    <xf numFmtId="0" fontId="0" fillId="2" borderId="27" xfId="0" applyFill="1" applyBorder="1" applyAlignment="1">
      <alignment horizontal="left" vertical="center" wrapText="1"/>
    </xf>
    <xf numFmtId="0" fontId="0" fillId="2" borderId="15" xfId="0" applyFill="1" applyBorder="1" applyAlignment="1">
      <alignment horizontal="left" vertical="center" wrapText="1"/>
    </xf>
    <xf numFmtId="0" fontId="0" fillId="2" borderId="28"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17"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7" borderId="27" xfId="0" applyFill="1" applyBorder="1" applyAlignment="1">
      <alignment horizontal="center"/>
    </xf>
    <xf numFmtId="0" fontId="0" fillId="7" borderId="15" xfId="0" applyFill="1" applyBorder="1" applyAlignment="1">
      <alignment horizontal="center"/>
    </xf>
    <xf numFmtId="0" fontId="0" fillId="7" borderId="28" xfId="0" applyFill="1" applyBorder="1" applyAlignment="1">
      <alignment horizontal="center"/>
    </xf>
    <xf numFmtId="0" fontId="0" fillId="7" borderId="33" xfId="0" applyFill="1" applyBorder="1" applyAlignment="1">
      <alignment horizontal="center"/>
    </xf>
    <xf numFmtId="0" fontId="0" fillId="7" borderId="40" xfId="0" applyFill="1" applyBorder="1" applyAlignment="1">
      <alignment horizontal="center"/>
    </xf>
    <xf numFmtId="0" fontId="0" fillId="7" borderId="27" xfId="0" applyFill="1" applyBorder="1" applyAlignment="1">
      <alignment horizontal="center" wrapText="1"/>
    </xf>
    <xf numFmtId="0" fontId="0" fillId="7" borderId="15" xfId="0" applyFill="1" applyBorder="1" applyAlignment="1">
      <alignment horizontal="center" wrapText="1"/>
    </xf>
    <xf numFmtId="0" fontId="0" fillId="7" borderId="28" xfId="0" applyFill="1" applyBorder="1" applyAlignment="1">
      <alignment horizontal="center" wrapText="1"/>
    </xf>
    <xf numFmtId="2" fontId="4" fillId="4" borderId="15" xfId="0" applyNumberFormat="1" applyFont="1" applyFill="1" applyBorder="1" applyAlignment="1">
      <alignment horizontal="center" vertical="center"/>
    </xf>
    <xf numFmtId="2" fontId="4" fillId="4" borderId="0" xfId="0" applyNumberFormat="1" applyFont="1" applyFill="1" applyBorder="1" applyAlignment="1">
      <alignment horizontal="center" vertical="center"/>
    </xf>
    <xf numFmtId="2" fontId="2" fillId="9" borderId="0" xfId="0" applyNumberFormat="1" applyFont="1" applyFill="1" applyBorder="1" applyAlignment="1">
      <alignment horizontal="center" vertical="center"/>
    </xf>
    <xf numFmtId="0" fontId="4" fillId="3" borderId="35" xfId="21" applyFont="1" applyFill="1" applyBorder="1" applyAlignment="1">
      <alignment horizontal="center" vertical="center" wrapText="1"/>
      <protection/>
    </xf>
    <xf numFmtId="0" fontId="4" fillId="3" borderId="10" xfId="21" applyFont="1" applyFill="1" applyBorder="1" applyAlignment="1">
      <alignment horizontal="center" vertical="center" wrapText="1"/>
      <protection/>
    </xf>
    <xf numFmtId="0" fontId="4" fillId="3" borderId="11" xfId="21" applyFont="1" applyFill="1" applyBorder="1" applyAlignment="1">
      <alignment horizontal="center" vertical="center" wrapText="1"/>
      <protection/>
    </xf>
    <xf numFmtId="0" fontId="0" fillId="7" borderId="32" xfId="0"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2" fillId="3" borderId="9" xfId="0" applyFont="1" applyFill="1" applyBorder="1" applyAlignment="1">
      <alignment horizontal="center" vertical="center"/>
    </xf>
    <xf numFmtId="0" fontId="4" fillId="5" borderId="35" xfId="21" applyFont="1" applyFill="1" applyBorder="1" applyAlignment="1">
      <alignment horizontal="center" vertical="center" wrapText="1"/>
      <protection/>
    </xf>
    <xf numFmtId="0" fontId="4" fillId="5" borderId="10" xfId="21" applyFont="1" applyFill="1" applyBorder="1" applyAlignment="1">
      <alignment horizontal="center" vertical="center" wrapText="1"/>
      <protection/>
    </xf>
    <xf numFmtId="0" fontId="4" fillId="5" borderId="11" xfId="21" applyFont="1" applyFill="1" applyBorder="1" applyAlignment="1">
      <alignment horizontal="center" vertical="center" wrapText="1"/>
      <protection/>
    </xf>
    <xf numFmtId="0" fontId="4" fillId="5" borderId="9"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9" xfId="21" applyFont="1" applyFill="1" applyBorder="1" applyAlignment="1">
      <alignment horizontal="center" vertical="center" wrapText="1"/>
      <protection/>
    </xf>
    <xf numFmtId="0" fontId="4" fillId="3" borderId="27" xfId="21" applyFont="1" applyFill="1" applyBorder="1" applyAlignment="1">
      <alignment horizontal="center" vertical="center" wrapText="1"/>
      <protection/>
    </xf>
    <xf numFmtId="0" fontId="4" fillId="3" borderId="28" xfId="21" applyFont="1" applyFill="1" applyBorder="1" applyAlignment="1">
      <alignment horizontal="center" vertical="center" wrapText="1"/>
      <protection/>
    </xf>
    <xf numFmtId="0" fontId="4" fillId="3" borderId="29" xfId="21" applyFont="1" applyFill="1" applyBorder="1" applyAlignment="1">
      <alignment horizontal="center" vertical="center" wrapText="1"/>
      <protection/>
    </xf>
    <xf numFmtId="0" fontId="4" fillId="3" borderId="31" xfId="21" applyFont="1" applyFill="1" applyBorder="1" applyAlignment="1">
      <alignment horizontal="center" vertical="center" wrapText="1"/>
      <protection/>
    </xf>
    <xf numFmtId="0" fontId="0" fillId="7" borderId="32" xfId="0" applyFill="1" applyBorder="1" applyAlignment="1">
      <alignment horizontal="center"/>
    </xf>
    <xf numFmtId="0" fontId="0" fillId="7" borderId="38" xfId="0" applyFill="1" applyBorder="1" applyAlignment="1">
      <alignment horizontal="center"/>
    </xf>
    <xf numFmtId="0" fontId="0" fillId="7" borderId="37" xfId="0" applyFill="1" applyBorder="1" applyAlignment="1">
      <alignment horizontal="center"/>
    </xf>
    <xf numFmtId="0" fontId="0" fillId="0" borderId="0" xfId="0" applyFont="1" applyAlignment="1">
      <alignment horizontal="center" wrapText="1"/>
    </xf>
    <xf numFmtId="0" fontId="0" fillId="7" borderId="32" xfId="0" applyFill="1" applyBorder="1" applyAlignment="1">
      <alignment horizontal="center" vertical="center" wrapText="1"/>
    </xf>
    <xf numFmtId="0" fontId="0" fillId="7" borderId="37" xfId="0" applyFill="1" applyBorder="1" applyAlignment="1">
      <alignment horizontal="center" vertical="center" wrapText="1"/>
    </xf>
    <xf numFmtId="0" fontId="11" fillId="7" borderId="37" xfId="46" applyFill="1" applyBorder="1" applyAlignment="1">
      <alignment horizontal="center" vertical="center" wrapText="1"/>
    </xf>
    <xf numFmtId="0" fontId="11" fillId="7" borderId="38" xfId="46" applyFill="1" applyBorder="1" applyAlignment="1">
      <alignment horizontal="center" vertical="center" wrapText="1"/>
    </xf>
    <xf numFmtId="0" fontId="0" fillId="7" borderId="38" xfId="0" applyFill="1" applyBorder="1" applyAlignment="1">
      <alignment horizontal="center" vertical="center" wrapText="1"/>
    </xf>
    <xf numFmtId="0" fontId="0" fillId="7" borderId="32" xfId="0" applyFill="1" applyBorder="1" applyAlignment="1">
      <alignment horizontal="center" wrapText="1"/>
    </xf>
    <xf numFmtId="0" fontId="0" fillId="7" borderId="37" xfId="0" applyFill="1" applyBorder="1" applyAlignment="1">
      <alignment horizontal="center" wrapText="1"/>
    </xf>
    <xf numFmtId="0" fontId="0" fillId="7" borderId="38" xfId="0" applyFill="1" applyBorder="1" applyAlignment="1">
      <alignment horizontal="center" wrapText="1"/>
    </xf>
    <xf numFmtId="0" fontId="0" fillId="7" borderId="0" xfId="0" applyFill="1" applyAlignment="1">
      <alignment horizontal="center" vertical="center" wrapText="1"/>
    </xf>
    <xf numFmtId="0" fontId="0" fillId="0" borderId="0" xfId="0" applyAlignment="1">
      <alignment horizontal="left" wrapText="1"/>
    </xf>
    <xf numFmtId="0" fontId="0" fillId="7" borderId="27"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21" xfId="0" applyFill="1" applyBorder="1" applyAlignment="1">
      <alignment horizontal="center" vertical="center" wrapText="1"/>
    </xf>
  </cellXfs>
  <cellStyles count="35">
    <cellStyle name="Normal" xfId="0"/>
    <cellStyle name="Percent" xfId="15"/>
    <cellStyle name="Currency" xfId="16"/>
    <cellStyle name="Currency [0]" xfId="17"/>
    <cellStyle name="Comma" xfId="18"/>
    <cellStyle name="Comma [0]" xfId="19"/>
    <cellStyle name="Pourcentage" xfId="20"/>
    <cellStyle name="Normal 2" xfId="21"/>
    <cellStyle name="Normal 3" xfId="22"/>
    <cellStyle name="Date" xfId="23"/>
    <cellStyle name="En-tête 1" xfId="24"/>
    <cellStyle name="En-tête 2" xfId="25"/>
    <cellStyle name="Financier0" xfId="26"/>
    <cellStyle name="Monétaire0" xfId="27"/>
    <cellStyle name="Total 2" xfId="28"/>
    <cellStyle name="Virgule fixe" xfId="29"/>
    <cellStyle name="Date 2" xfId="30"/>
    <cellStyle name="En-tête 1 2" xfId="31"/>
    <cellStyle name="En-tête 2 2" xfId="32"/>
    <cellStyle name="Financier0 2" xfId="33"/>
    <cellStyle name="Monétaire0 2" xfId="34"/>
    <cellStyle name="Total 3" xfId="35"/>
    <cellStyle name="Virgule fixe 2" xfId="36"/>
    <cellStyle name="Normal 4" xfId="37"/>
    <cellStyle name="Normal 5" xfId="38"/>
    <cellStyle name="Date 3" xfId="39"/>
    <cellStyle name="En-tête 1 3" xfId="40"/>
    <cellStyle name="En-tête 2 3" xfId="41"/>
    <cellStyle name="Financier0 3" xfId="42"/>
    <cellStyle name="Monétaire0 3" xfId="43"/>
    <cellStyle name="Total 4" xfId="44"/>
    <cellStyle name="Virgule fixe 3" xfId="45"/>
    <cellStyle name="Lien hypertexte" xfId="46"/>
    <cellStyle name="Monétaire" xfId="47"/>
    <cellStyle name="Normal 6"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75"/>
          <c:y val="0.019"/>
          <c:w val="0.89475"/>
          <c:h val="0.9225"/>
        </c:manualLayout>
      </c:layout>
      <c:scatterChart>
        <c:scatterStyle val="smoothMarker"/>
        <c:varyColors val="0"/>
        <c:ser>
          <c:idx val="2"/>
          <c:order val="0"/>
          <c:tx>
            <c:v>Royaume-Uni</c:v>
          </c:tx>
          <c:spPr>
            <a:ln w="22225">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4"/>
              </a:solidFill>
              <a:ln>
                <a:solidFill>
                  <a:schemeClr val="accent4"/>
                </a:solidFill>
              </a:ln>
            </c:spPr>
          </c:marker>
          <c:dLbls>
            <c:numFmt formatCode="General" sourceLinked="1"/>
            <c:showLegendKey val="0"/>
            <c:showVal val="0"/>
            <c:showBubbleSize val="0"/>
            <c:showCatName val="0"/>
            <c:showSerName val="0"/>
            <c:showPercent val="0"/>
          </c:dLbls>
          <c:xVal>
            <c:numRef>
              <c:f>'Part PIB'!$A$3:$A$102</c:f>
              <c:numCache/>
            </c:numRef>
          </c:xVal>
          <c:yVal>
            <c:numRef>
              <c:f>'Part PIB'!$N$3:$N$102</c:f>
              <c:numCache/>
            </c:numRef>
          </c:yVal>
          <c:smooth val="0"/>
        </c:ser>
        <c:ser>
          <c:idx val="1"/>
          <c:order val="1"/>
          <c:tx>
            <c:v>États-Unis</c:v>
          </c:tx>
          <c:spPr>
            <a:ln w="2222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marker>
          <c:dLbls>
            <c:numFmt formatCode="General" sourceLinked="1"/>
            <c:showLegendKey val="0"/>
            <c:showVal val="0"/>
            <c:showBubbleSize val="0"/>
            <c:showCatName val="0"/>
            <c:showSerName val="0"/>
            <c:showPercent val="0"/>
          </c:dLbls>
          <c:xVal>
            <c:numRef>
              <c:f>'Part PIB'!$A$3:$A$102</c:f>
              <c:numCache/>
            </c:numRef>
          </c:xVal>
          <c:yVal>
            <c:numRef>
              <c:f>'Part PIB'!$M$3:$M$102</c:f>
              <c:numCache/>
            </c:numRef>
          </c:yVal>
          <c:smooth val="0"/>
        </c:ser>
        <c:ser>
          <c:idx val="3"/>
          <c:order val="2"/>
          <c:tx>
            <c:v>France (IR, CSG et CRDS)</c:v>
          </c:tx>
          <c:spPr>
            <a:ln w="28575">
              <a:solidFill>
                <a:schemeClr val="accent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PIB'!$A$3:$A$101</c:f>
              <c:numCache/>
            </c:numRef>
          </c:xVal>
          <c:yVal>
            <c:numRef>
              <c:f>'Part PIB'!$L$3:$L$101</c:f>
              <c:numCache/>
            </c:numRef>
          </c:yVal>
          <c:smooth val="0"/>
        </c:ser>
        <c:ser>
          <c:idx val="0"/>
          <c:order val="3"/>
          <c:tx>
            <c:v>France (IR)</c:v>
          </c:tx>
          <c:spPr>
            <a:ln w="22225">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c:spPr>
          </c:marker>
          <c:dLbls>
            <c:numFmt formatCode="General" sourceLinked="1"/>
            <c:showLegendKey val="0"/>
            <c:showVal val="0"/>
            <c:showBubbleSize val="0"/>
            <c:showCatName val="0"/>
            <c:showSerName val="0"/>
            <c:showPercent val="0"/>
          </c:dLbls>
          <c:xVal>
            <c:numRef>
              <c:f>'Part PIB'!$A$3:$A$101</c:f>
              <c:numCache/>
            </c:numRef>
          </c:xVal>
          <c:yVal>
            <c:numRef>
              <c:f>'Part PIB'!$K$3:$K$101</c:f>
              <c:numCache/>
            </c:numRef>
          </c:yVal>
          <c:smooth val="0"/>
        </c:ser>
        <c:axId val="46099783"/>
        <c:axId val="12244864"/>
      </c:scatterChart>
      <c:valAx>
        <c:axId val="46099783"/>
        <c:scaling>
          <c:orientation val="minMax"/>
          <c:max val="2014"/>
          <c:min val="1914"/>
        </c:scaling>
        <c:axPos val="b"/>
        <c:delete val="0"/>
        <c:numFmt formatCode="General" sourceLinked="1"/>
        <c:majorTickMark val="out"/>
        <c:minorTickMark val="none"/>
        <c:tickLblPos val="nextTo"/>
        <c:txPr>
          <a:bodyPr/>
          <a:lstStyle/>
          <a:p>
            <a:pPr>
              <a:defRPr lang="en-US" cap="none" sz="1400" u="none" baseline="0">
                <a:latin typeface="Calibri"/>
                <a:ea typeface="Calibri"/>
                <a:cs typeface="Calibri"/>
              </a:defRPr>
            </a:pPr>
          </a:p>
        </c:txPr>
        <c:crossAx val="12244864"/>
        <c:crosses val="autoZero"/>
        <c:crossBetween val="midCat"/>
        <c:dispUnits/>
        <c:majorUnit val="10"/>
      </c:valAx>
      <c:valAx>
        <c:axId val="12244864"/>
        <c:scaling>
          <c:orientation val="minMax"/>
        </c:scaling>
        <c:axPos val="l"/>
        <c:title>
          <c:tx>
            <c:rich>
              <a:bodyPr vert="horz" rot="-5400000" anchor="ctr"/>
              <a:lstStyle/>
              <a:p>
                <a:pPr algn="ctr">
                  <a:defRPr/>
                </a:pPr>
                <a:r>
                  <a:rPr lang="en-US" cap="none" sz="1400" b="1" u="none" baseline="0">
                    <a:latin typeface="Calibri"/>
                    <a:ea typeface="Calibri"/>
                    <a:cs typeface="Calibri"/>
                  </a:rPr>
                  <a:t>Pourcentage du PIB</a:t>
                </a:r>
              </a:p>
            </c:rich>
          </c:tx>
          <c:layout/>
          <c:overlay val="0"/>
          <c:spPr>
            <a:noFill/>
            <a:ln>
              <a:noFill/>
            </a:ln>
          </c:spPr>
        </c:title>
        <c:delete val="0"/>
        <c:numFmt formatCode="0%" sourceLinked="0"/>
        <c:majorTickMark val="out"/>
        <c:minorTickMark val="none"/>
        <c:tickLblPos val="nextTo"/>
        <c:txPr>
          <a:bodyPr/>
          <a:lstStyle/>
          <a:p>
            <a:pPr>
              <a:defRPr lang="en-US" cap="none" sz="1400" u="none" baseline="0">
                <a:latin typeface="Calibri"/>
                <a:ea typeface="Calibri"/>
                <a:cs typeface="Calibri"/>
              </a:defRPr>
            </a:pPr>
          </a:p>
        </c:txPr>
        <c:crossAx val="46099783"/>
        <c:crosses val="autoZero"/>
        <c:crossBetween val="midCat"/>
        <c:dispUnits/>
      </c:valAx>
      <c:spPr>
        <a:ln>
          <a:noFill/>
        </a:ln>
      </c:spPr>
    </c:plotArea>
    <c:legend>
      <c:legendPos val="b"/>
      <c:layout>
        <c:manualLayout>
          <c:xMode val="edge"/>
          <c:yMode val="edge"/>
          <c:x val="0.68025"/>
          <c:y val="0.02225"/>
          <c:w val="0.30325"/>
          <c:h val="0.10925"/>
        </c:manualLayout>
      </c:layout>
      <c:overlay val="0"/>
      <c:spPr>
        <a:ln>
          <a:solidFill>
            <a:schemeClr val="tx1"/>
          </a:solidFill>
        </a:ln>
      </c:spPr>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75"/>
          <c:y val="0.01825"/>
          <c:w val="0.8735"/>
          <c:h val="0.922"/>
        </c:manualLayout>
      </c:layout>
      <c:scatterChart>
        <c:scatterStyle val="smoothMarker"/>
        <c:varyColors val="0"/>
        <c:ser>
          <c:idx val="0"/>
          <c:order val="0"/>
          <c:tx>
            <c:v>Top 1 %</c:v>
          </c:tx>
          <c:spPr>
            <a:ln>
              <a:solidFill>
                <a:schemeClr val="accent5">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Distribution!$E$4:$E$103</c:f>
              <c:numCache/>
            </c:numRef>
          </c:yVal>
          <c:smooth val="0"/>
        </c:ser>
        <c:ser>
          <c:idx val="4"/>
          <c:order val="1"/>
          <c:tx>
            <c:v>Top 10 % (top 1% excluded)</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Distribution!$F$4:$F$103</c:f>
              <c:numCache/>
            </c:numRef>
          </c:yVal>
          <c:smooth val="0"/>
        </c:ser>
        <c:ser>
          <c:idx val="2"/>
          <c:order val="2"/>
          <c:tx>
            <c:v>Bottom 90%</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Distribution!$B$4:$B$103</c:f>
              <c:numCache/>
            </c:numRef>
          </c:yVal>
          <c:smooth val="0"/>
        </c:ser>
        <c:axId val="24275755"/>
        <c:axId val="17155204"/>
      </c:scatterChart>
      <c:valAx>
        <c:axId val="24275755"/>
        <c:scaling>
          <c:orientation val="minMax"/>
          <c:max val="2014"/>
          <c:min val="1914"/>
        </c:scaling>
        <c:axPos val="b"/>
        <c:delete val="0"/>
        <c:numFmt formatCode="General" sourceLinked="1"/>
        <c:majorTickMark val="out"/>
        <c:minorTickMark val="in"/>
        <c:tickLblPos val="nextTo"/>
        <c:crossAx val="17155204"/>
        <c:crosses val="autoZero"/>
        <c:crossBetween val="midCat"/>
        <c:dispUnits/>
        <c:minorUnit val="1"/>
      </c:valAx>
      <c:valAx>
        <c:axId val="17155204"/>
        <c:scaling>
          <c:orientation val="minMax"/>
          <c:max val="1"/>
          <c:min val="0"/>
        </c:scaling>
        <c:axPos val="l"/>
        <c:title>
          <c:tx>
            <c:rich>
              <a:bodyPr vert="horz" rot="-5400000" anchor="ctr"/>
              <a:lstStyle/>
              <a:p>
                <a:pPr algn="ctr">
                  <a:defRPr/>
                </a:pPr>
                <a:r>
                  <a:rPr lang="en-US" cap="none" u="none" baseline="0">
                    <a:latin typeface="Calibri"/>
                    <a:ea typeface="Calibri"/>
                    <a:cs typeface="Calibri"/>
                  </a:rPr>
                  <a:t>Share</a:t>
                </a:r>
                <a:r>
                  <a:rPr lang="en-US" cap="none" u="none" baseline="0">
                    <a:latin typeface="Calibri"/>
                    <a:ea typeface="Calibri"/>
                    <a:cs typeface="Calibri"/>
                  </a:rPr>
                  <a:t> in total income tax</a:t>
                </a:r>
              </a:p>
            </c:rich>
          </c:tx>
          <c:layout/>
          <c:overlay val="0"/>
          <c:spPr>
            <a:noFill/>
            <a:ln>
              <a:noFill/>
            </a:ln>
          </c:spPr>
        </c:title>
        <c:delete val="0"/>
        <c:numFmt formatCode="0%" sourceLinked="0"/>
        <c:majorTickMark val="out"/>
        <c:minorTickMark val="none"/>
        <c:tickLblPos val="nextTo"/>
        <c:crossAx val="24275755"/>
        <c:crosses val="autoZero"/>
        <c:crossBetween val="midCat"/>
        <c:dispUnits/>
      </c:valAx>
      <c:spPr>
        <a:ln>
          <a:noFill/>
        </a:ln>
      </c:spPr>
    </c:plotArea>
    <c:legend>
      <c:legendPos val="b"/>
      <c:layout>
        <c:manualLayout>
          <c:xMode val="edge"/>
          <c:yMode val="edge"/>
          <c:x val="0.62175"/>
          <c:y val="0.0535"/>
          <c:w val="0.3315"/>
          <c:h val="0.142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1"/>
          <c:y val="0.02325"/>
          <c:w val="0.88575"/>
          <c:h val="0.91575"/>
        </c:manualLayout>
      </c:layout>
      <c:lineChart>
        <c:grouping val="standard"/>
        <c:varyColors val="0"/>
        <c:ser>
          <c:idx val="0"/>
          <c:order val="0"/>
          <c:tx>
            <c:strRef>
              <c:f>Foyers!$D$7</c:f>
              <c:strCache>
                <c:ptCount val="1"/>
                <c:pt idx="0">
                  <c:v>Part de foyers imposables</c:v>
                </c:pt>
              </c:strCache>
            </c:strRef>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Foyers!$A$8:$A$108</c:f>
              <c:numCache/>
            </c:numRef>
          </c:cat>
          <c:val>
            <c:numRef>
              <c:f>Foyers!$D$8:$D$108</c:f>
              <c:numCache/>
            </c:numRef>
          </c:val>
          <c:smooth val="0"/>
        </c:ser>
        <c:axId val="20179109"/>
        <c:axId val="47394254"/>
      </c:lineChart>
      <c:catAx>
        <c:axId val="20179109"/>
        <c:scaling>
          <c:orientation val="minMax"/>
        </c:scaling>
        <c:axPos val="b"/>
        <c:delete val="0"/>
        <c:numFmt formatCode="General" sourceLinked="1"/>
        <c:majorTickMark val="out"/>
        <c:minorTickMark val="none"/>
        <c:tickLblPos val="nextTo"/>
        <c:crossAx val="47394254"/>
        <c:crosses val="autoZero"/>
        <c:auto val="1"/>
        <c:lblOffset val="100"/>
        <c:tickLblSkip val="10"/>
        <c:tickMarkSkip val="10"/>
        <c:noMultiLvlLbl val="0"/>
      </c:catAx>
      <c:valAx>
        <c:axId val="47394254"/>
        <c:scaling>
          <c:orientation val="minMax"/>
        </c:scaling>
        <c:axPos val="l"/>
        <c:title>
          <c:tx>
            <c:rich>
              <a:bodyPr vert="horz" rot="-5400000" anchor="ctr"/>
              <a:lstStyle/>
              <a:p>
                <a:pPr algn="ctr">
                  <a:defRPr/>
                </a:pPr>
                <a:r>
                  <a:rPr lang="en-US" cap="none" u="none" baseline="0">
                    <a:latin typeface="Calibri"/>
                    <a:ea typeface="Calibri"/>
                    <a:cs typeface="Calibri"/>
                  </a:rPr>
                  <a:t>Percentage</a:t>
                </a:r>
                <a:r>
                  <a:rPr lang="en-US" cap="none" u="none" baseline="0">
                    <a:latin typeface="Calibri"/>
                    <a:ea typeface="Calibri"/>
                    <a:cs typeface="Calibri"/>
                  </a:rPr>
                  <a:t> of all households</a:t>
                </a:r>
              </a:p>
            </c:rich>
          </c:tx>
          <c:layout/>
          <c:overlay val="0"/>
          <c:spPr>
            <a:noFill/>
            <a:ln>
              <a:noFill/>
            </a:ln>
          </c:spPr>
        </c:title>
        <c:delete val="0"/>
        <c:numFmt formatCode="0%" sourceLinked="0"/>
        <c:majorTickMark val="out"/>
        <c:minorTickMark val="none"/>
        <c:tickLblPos val="nextTo"/>
        <c:crossAx val="20179109"/>
        <c:crosses val="autoZero"/>
        <c:crossBetween val="between"/>
        <c:dispUnits/>
      </c:valAx>
      <c:spPr>
        <a:noFill/>
        <a:ln>
          <a:noFill/>
        </a:ln>
      </c:spPr>
    </c:plotArea>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25"/>
          <c:y val="0.02325"/>
          <c:w val="0.84325"/>
          <c:h val="0.91775"/>
        </c:manualLayout>
      </c:layout>
      <c:scatterChart>
        <c:scatterStyle val="smoothMarker"/>
        <c:varyColors val="0"/>
        <c:ser>
          <c:idx val="0"/>
          <c:order val="0"/>
          <c:tx>
            <c:v>Highest bracket of schedule (left axis)</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Top!$Q$2:$Q$100</c:f>
              <c:numCache/>
            </c:numRef>
          </c:yVal>
          <c:smooth val="0"/>
        </c:ser>
        <c:axId val="23895103"/>
        <c:axId val="13729336"/>
      </c:scatterChart>
      <c:scatterChart>
        <c:scatterStyle val="smoothMarker"/>
        <c:varyColors val="0"/>
        <c:ser>
          <c:idx val="2"/>
          <c:order val="1"/>
          <c:tx>
            <c:v>Top tax rate (right axis)</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axId val="56455161"/>
        <c:axId val="38334402"/>
      </c:scatterChart>
      <c:valAx>
        <c:axId val="23895103"/>
        <c:scaling>
          <c:orientation val="minMax"/>
          <c:max val="2014"/>
          <c:min val="1914"/>
        </c:scaling>
        <c:axPos val="b"/>
        <c:delete val="0"/>
        <c:numFmt formatCode="General" sourceLinked="1"/>
        <c:majorTickMark val="out"/>
        <c:minorTickMark val="none"/>
        <c:tickLblPos val="nextTo"/>
        <c:crossAx val="13729336"/>
        <c:crosses val="autoZero"/>
        <c:crossBetween val="midCat"/>
        <c:dispUnits/>
      </c:valAx>
      <c:valAx>
        <c:axId val="13729336"/>
        <c:scaling>
          <c:orientation val="minMax"/>
          <c:max val="200000"/>
        </c:scaling>
        <c:axPos val="l"/>
        <c:delete val="0"/>
        <c:numFmt formatCode="#,##0\ &quot;€&quot;" sourceLinked="1"/>
        <c:majorTickMark val="out"/>
        <c:minorTickMark val="none"/>
        <c:tickLblPos val="nextTo"/>
        <c:crossAx val="23895103"/>
        <c:crosses val="autoZero"/>
        <c:crossBetween val="midCat"/>
        <c:dispUnits>
          <c:builtInUnit val="thousands"/>
          <c:dispUnitsLbl>
            <c:layout>
              <c:manualLayout>
                <c:xMode val="edge"/>
                <c:yMode val="edge"/>
                <c:x val="0.004"/>
                <c:y val="0.23675"/>
              </c:manualLayout>
            </c:layout>
            <c:spPr>
              <a:noFill/>
              <a:ln>
                <a:noFill/>
              </a:ln>
            </c:spPr>
            <c:txPr>
              <a:bodyPr vert="horz" rot="-5400000"/>
              <a:lstStyle/>
              <a:p>
                <a:pPr>
                  <a:defRPr lang="en-US" cap="none" sz="1400" b="1" u="none" baseline="0">
                    <a:latin typeface="Calibri"/>
                    <a:ea typeface="Calibri"/>
                    <a:cs typeface="Calibri"/>
                  </a:defRPr>
                </a:pPr>
              </a:p>
            </c:txPr>
          </c:dispUnitsLbl>
        </c:dispUnits>
      </c:valAx>
      <c:valAx>
        <c:axId val="56455161"/>
        <c:scaling>
          <c:orientation val="minMax"/>
        </c:scaling>
        <c:axPos val="b"/>
        <c:delete val="1"/>
        <c:majorTickMark val="out"/>
        <c:minorTickMark val="none"/>
        <c:tickLblPos val="nextTo"/>
        <c:crossAx val="38334402"/>
        <c:crosses val="max"/>
        <c:crossBetween val="midCat"/>
        <c:dispUnits/>
      </c:valAx>
      <c:valAx>
        <c:axId val="38334402"/>
        <c:scaling>
          <c:orientation val="minMax"/>
        </c:scaling>
        <c:axPos val="l"/>
        <c:delete val="0"/>
        <c:numFmt formatCode="0%" sourceLinked="1"/>
        <c:majorTickMark val="out"/>
        <c:minorTickMark val="none"/>
        <c:tickLblPos val="nextTo"/>
        <c:crossAx val="56455161"/>
        <c:crosses val="max"/>
        <c:crossBetween val="midCat"/>
        <c:dispUnits/>
      </c:valAx>
      <c:spPr>
        <a:ln>
          <a:noFill/>
        </a:ln>
      </c:spPr>
    </c:plotArea>
    <c:legend>
      <c:legendPos val="b"/>
      <c:layout>
        <c:manualLayout>
          <c:xMode val="edge"/>
          <c:yMode val="edge"/>
          <c:x val="0.5515"/>
          <c:y val="0.03675"/>
          <c:w val="0.371"/>
          <c:h val="0.100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6925"/>
          <c:y val="0.02825"/>
          <c:w val="0.89625"/>
          <c:h val="0.89475"/>
        </c:manualLayout>
      </c:layout>
      <c:scatterChart>
        <c:scatterStyle val="smoothMarker"/>
        <c:varyColors val="0"/>
        <c:ser>
          <c:idx val="0"/>
          <c:order val="0"/>
          <c:tx>
            <c:v>Top tax rate (right axis)</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ser>
          <c:idx val="3"/>
          <c:order val="1"/>
          <c:tx>
            <c:v>Average rate of top 0,1%</c:v>
          </c:tx>
          <c:spPr>
            <a:ln>
              <a:solidFill>
                <a:schemeClr val="accent5">
                  <a:lumMod val="50000"/>
                </a:schemeClr>
              </a:solidFill>
              <a:prstDash val="lg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Top!$O$2:$O$100</c:f>
              <c:numCache/>
            </c:numRef>
          </c:yVal>
          <c:smooth val="1"/>
        </c:ser>
        <c:ser>
          <c:idx val="4"/>
          <c:order val="2"/>
          <c:tx>
            <c:v>Average rate of top 1%</c:v>
          </c:tx>
          <c:spPr>
            <a:ln>
              <a:solidFill>
                <a:schemeClr val="accent5">
                  <a:lumMod val="75000"/>
                </a:schemeClr>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Top!$N$2:$N$100</c:f>
              <c:numCache/>
            </c:numRef>
          </c:yVal>
          <c:smooth val="1"/>
        </c:ser>
        <c:ser>
          <c:idx val="1"/>
          <c:order val="3"/>
          <c:tx>
            <c:v>Average rate of top 10%</c:v>
          </c:tx>
          <c:spPr>
            <a:ln>
              <a:solidFill>
                <a:schemeClr val="accent5">
                  <a:lumMod val="60000"/>
                  <a:lumOff val="40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Top!$L$2:$L$100</c:f>
              <c:numCache/>
            </c:numRef>
          </c:yVal>
          <c:smooth val="0"/>
        </c:ser>
        <c:ser>
          <c:idx val="2"/>
          <c:order val="4"/>
          <c:tx>
            <c:v>Average rate of bottom 90%</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Top!$K$2:$K$100</c:f>
              <c:numCache/>
            </c:numRef>
          </c:yVal>
          <c:smooth val="0"/>
        </c:ser>
        <c:axId val="9465299"/>
        <c:axId val="18078828"/>
      </c:scatterChart>
      <c:valAx>
        <c:axId val="9465299"/>
        <c:scaling>
          <c:orientation val="minMax"/>
          <c:max val="2014"/>
          <c:min val="1914"/>
        </c:scaling>
        <c:axPos val="b"/>
        <c:delete val="0"/>
        <c:numFmt formatCode="General" sourceLinked="1"/>
        <c:majorTickMark val="out"/>
        <c:minorTickMark val="none"/>
        <c:tickLblPos val="nextTo"/>
        <c:crossAx val="18078828"/>
        <c:crosses val="autoZero"/>
        <c:crossBetween val="midCat"/>
        <c:dispUnits/>
      </c:valAx>
      <c:valAx>
        <c:axId val="18078828"/>
        <c:scaling>
          <c:orientation val="minMax"/>
          <c:min val="0"/>
        </c:scaling>
        <c:axPos val="l"/>
        <c:delete val="0"/>
        <c:numFmt formatCode="0%" sourceLinked="0"/>
        <c:majorTickMark val="out"/>
        <c:minorTickMark val="none"/>
        <c:tickLblPos val="nextTo"/>
        <c:crossAx val="9465299"/>
        <c:crosses val="autoZero"/>
        <c:crossBetween val="midCat"/>
        <c:dispUnits/>
      </c:valAx>
      <c:spPr>
        <a:noFill/>
        <a:ln>
          <a:noFill/>
        </a:ln>
      </c:spPr>
    </c:plotArea>
    <c:legend>
      <c:legendPos val="b"/>
      <c:layout>
        <c:manualLayout>
          <c:xMode val="edge"/>
          <c:yMode val="edge"/>
          <c:x val="0.61025"/>
          <c:y val="0.0155"/>
          <c:w val="0.37625"/>
          <c:h val="0.2162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325"/>
          <c:w val="0.87"/>
          <c:h val="0.91775"/>
        </c:manualLayout>
      </c:layout>
      <c:scatterChart>
        <c:scatterStyle val="lineMarker"/>
        <c:varyColors val="0"/>
        <c:ser>
          <c:idx val="0"/>
          <c:order val="0"/>
          <c:tx>
            <c:v>Impôt sur le revenu</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PIB'!$H$3:$H$102</c:f>
              <c:numCache/>
            </c:numRef>
          </c:yVal>
          <c:smooth val="0"/>
        </c:ser>
        <c:ser>
          <c:idx val="1"/>
          <c:order val="1"/>
          <c:tx>
            <c:v>Impôt sur le revenu, CSG et CRDS</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PIB'!$I$3:$I$102</c:f>
              <c:numCache/>
            </c:numRef>
          </c:yVal>
          <c:smooth val="0"/>
        </c:ser>
        <c:axId val="43094913"/>
        <c:axId val="52309898"/>
      </c:scatterChart>
      <c:valAx>
        <c:axId val="43094913"/>
        <c:scaling>
          <c:orientation val="minMax"/>
          <c:max val="2014"/>
          <c:min val="1914"/>
        </c:scaling>
        <c:axPos val="b"/>
        <c:delete val="0"/>
        <c:numFmt formatCode="General" sourceLinked="1"/>
        <c:majorTickMark val="out"/>
        <c:minorTickMark val="none"/>
        <c:tickLblPos val="nextTo"/>
        <c:crossAx val="52309898"/>
        <c:crosses val="autoZero"/>
        <c:crossBetween val="midCat"/>
        <c:dispUnits/>
      </c:val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Pourcentage des prélèvements obligatoires</a:t>
                </a:r>
              </a:p>
            </c:rich>
          </c:tx>
          <c:layout/>
          <c:overlay val="0"/>
          <c:spPr>
            <a:noFill/>
            <a:ln>
              <a:noFill/>
            </a:ln>
          </c:spPr>
        </c:title>
        <c:delete val="0"/>
        <c:numFmt formatCode="0%" sourceLinked="0"/>
        <c:majorTickMark val="out"/>
        <c:minorTickMark val="none"/>
        <c:tickLblPos val="nextTo"/>
        <c:crossAx val="43094913"/>
        <c:crosses val="autoZero"/>
        <c:crossBetween val="midCat"/>
        <c:dispUnits/>
      </c:valAx>
    </c:plotArea>
    <c:legend>
      <c:legendPos val="b"/>
      <c:layout>
        <c:manualLayout>
          <c:xMode val="edge"/>
          <c:yMode val="edge"/>
          <c:x val="0.13775"/>
          <c:y val="0.0495"/>
          <c:w val="0.346"/>
          <c:h val="0.127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75"/>
          <c:y val="0.01825"/>
          <c:w val="0.8735"/>
          <c:h val="0.922"/>
        </c:manualLayout>
      </c:layout>
      <c:scatterChart>
        <c:scatterStyle val="smoothMarker"/>
        <c:varyColors val="0"/>
        <c:ser>
          <c:idx val="0"/>
          <c:order val="0"/>
          <c:tx>
            <c:v>Top 1 % : les 1% les plus aisés</c:v>
          </c:tx>
          <c:spPr>
            <a:ln>
              <a:solidFill>
                <a:schemeClr val="accent5">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Distribution!$E$4:$E$103</c:f>
              <c:numCache/>
            </c:numRef>
          </c:yVal>
          <c:smooth val="0"/>
        </c:ser>
        <c:ser>
          <c:idx val="4"/>
          <c:order val="1"/>
          <c:tx>
            <c:v>10 % les plus aisés (top 1% exclu)</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Distribution!$F$4:$F$103</c:f>
              <c:numCache/>
            </c:numRef>
          </c:yVal>
          <c:smooth val="0"/>
        </c:ser>
        <c:ser>
          <c:idx val="2"/>
          <c:order val="2"/>
          <c:tx>
            <c:v>90% les moins riches</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Distribution!$B$4:$B$103</c:f>
              <c:numCache/>
            </c:numRef>
          </c:yVal>
          <c:smooth val="0"/>
        </c:ser>
        <c:axId val="1027035"/>
        <c:axId val="9243316"/>
      </c:scatterChart>
      <c:valAx>
        <c:axId val="1027035"/>
        <c:scaling>
          <c:orientation val="minMax"/>
          <c:max val="2014"/>
          <c:min val="1914"/>
        </c:scaling>
        <c:axPos val="b"/>
        <c:delete val="0"/>
        <c:numFmt formatCode="General" sourceLinked="1"/>
        <c:majorTickMark val="out"/>
        <c:minorTickMark val="in"/>
        <c:tickLblPos val="nextTo"/>
        <c:crossAx val="9243316"/>
        <c:crosses val="autoZero"/>
        <c:crossBetween val="midCat"/>
        <c:dispUnits/>
        <c:minorUnit val="1"/>
      </c:valAx>
      <c:valAx>
        <c:axId val="9243316"/>
        <c:scaling>
          <c:orientation val="minMax"/>
          <c:max val="1"/>
          <c:min val="0"/>
        </c:scaling>
        <c:axPos val="l"/>
        <c:title>
          <c:tx>
            <c:rich>
              <a:bodyPr vert="horz" rot="-5400000" anchor="ctr"/>
              <a:lstStyle/>
              <a:p>
                <a:pPr algn="ctr">
                  <a:defRPr/>
                </a:pPr>
                <a:r>
                  <a:rPr lang="en-US" cap="none" u="none" baseline="0">
                    <a:latin typeface="Calibri"/>
                    <a:ea typeface="Calibri"/>
                    <a:cs typeface="Calibri"/>
                  </a:rPr>
                  <a:t>Part dans l'impôt total</a:t>
                </a:r>
              </a:p>
            </c:rich>
          </c:tx>
          <c:layout/>
          <c:overlay val="0"/>
          <c:spPr>
            <a:noFill/>
            <a:ln>
              <a:noFill/>
            </a:ln>
          </c:spPr>
        </c:title>
        <c:delete val="0"/>
        <c:numFmt formatCode="0%" sourceLinked="0"/>
        <c:majorTickMark val="out"/>
        <c:minorTickMark val="none"/>
        <c:tickLblPos val="nextTo"/>
        <c:crossAx val="1027035"/>
        <c:crosses val="autoZero"/>
        <c:crossBetween val="midCat"/>
        <c:dispUnits/>
      </c:valAx>
      <c:spPr>
        <a:ln>
          <a:noFill/>
        </a:ln>
      </c:spPr>
    </c:plotArea>
    <c:legend>
      <c:legendPos val="b"/>
      <c:layout>
        <c:manualLayout>
          <c:xMode val="edge"/>
          <c:yMode val="edge"/>
          <c:x val="0.62175"/>
          <c:y val="0.0535"/>
          <c:w val="0.3315"/>
          <c:h val="0.142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1"/>
          <c:y val="0.02325"/>
          <c:w val="0.88575"/>
          <c:h val="0.91575"/>
        </c:manualLayout>
      </c:layout>
      <c:lineChart>
        <c:grouping val="standard"/>
        <c:varyColors val="0"/>
        <c:ser>
          <c:idx val="0"/>
          <c:order val="0"/>
          <c:tx>
            <c:strRef>
              <c:f>Foyers!$D$7</c:f>
              <c:strCache>
                <c:ptCount val="1"/>
                <c:pt idx="0">
                  <c:v>Part de foyers imposables</c:v>
                </c:pt>
              </c:strCache>
            </c:strRef>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Foyers!$A$8:$A$108</c:f>
              <c:numCache/>
            </c:numRef>
          </c:cat>
          <c:val>
            <c:numRef>
              <c:f>Foyers!$D$8:$D$108</c:f>
              <c:numCache/>
            </c:numRef>
          </c:val>
          <c:smooth val="0"/>
        </c:ser>
        <c:axId val="16080981"/>
        <c:axId val="10511102"/>
      </c:lineChart>
      <c:catAx>
        <c:axId val="16080981"/>
        <c:scaling>
          <c:orientation val="minMax"/>
        </c:scaling>
        <c:axPos val="b"/>
        <c:delete val="0"/>
        <c:numFmt formatCode="General" sourceLinked="1"/>
        <c:majorTickMark val="out"/>
        <c:minorTickMark val="none"/>
        <c:tickLblPos val="nextTo"/>
        <c:crossAx val="10511102"/>
        <c:crosses val="autoZero"/>
        <c:auto val="1"/>
        <c:lblOffset val="100"/>
        <c:tickLblSkip val="10"/>
        <c:tickMarkSkip val="1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En pourcentage du nombre de foyers</a:t>
                </a:r>
              </a:p>
            </c:rich>
          </c:tx>
          <c:layout/>
          <c:overlay val="0"/>
          <c:spPr>
            <a:noFill/>
            <a:ln>
              <a:noFill/>
            </a:ln>
          </c:spPr>
        </c:title>
        <c:delete val="0"/>
        <c:numFmt formatCode="0%" sourceLinked="0"/>
        <c:majorTickMark val="out"/>
        <c:minorTickMark val="none"/>
        <c:tickLblPos val="nextTo"/>
        <c:crossAx val="16080981"/>
        <c:crosses val="autoZero"/>
        <c:crossBetween val="between"/>
        <c:dispUnits/>
      </c:valAx>
      <c:spPr>
        <a:noFill/>
        <a:ln>
          <a:noFill/>
        </a:ln>
      </c:spPr>
    </c:plotArea>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25"/>
          <c:y val="0.02325"/>
          <c:w val="0.84325"/>
          <c:h val="0.91775"/>
        </c:manualLayout>
      </c:layout>
      <c:scatterChart>
        <c:scatterStyle val="smoothMarker"/>
        <c:varyColors val="0"/>
        <c:ser>
          <c:idx val="0"/>
          <c:order val="0"/>
          <c:tx>
            <c:v>Seuil supérieur du barème (axe de gauche)</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Top!$Q$2:$Q$100</c:f>
              <c:numCache/>
            </c:numRef>
          </c:yVal>
          <c:smooth val="0"/>
        </c:ser>
        <c:axId val="27491055"/>
        <c:axId val="46092904"/>
      </c:scatterChart>
      <c:scatterChart>
        <c:scatterStyle val="smoothMarker"/>
        <c:varyColors val="0"/>
        <c:ser>
          <c:idx val="2"/>
          <c:order val="1"/>
          <c:tx>
            <c:v>Taux marginal supérieur de la dernière tranche (axe de droite)</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axId val="12182953"/>
        <c:axId val="42537714"/>
      </c:scatterChart>
      <c:valAx>
        <c:axId val="27491055"/>
        <c:scaling>
          <c:orientation val="minMax"/>
          <c:max val="2014"/>
          <c:min val="1914"/>
        </c:scaling>
        <c:axPos val="b"/>
        <c:delete val="0"/>
        <c:numFmt formatCode="General" sourceLinked="1"/>
        <c:majorTickMark val="out"/>
        <c:minorTickMark val="none"/>
        <c:tickLblPos val="nextTo"/>
        <c:crossAx val="46092904"/>
        <c:crosses val="autoZero"/>
        <c:crossBetween val="midCat"/>
        <c:dispUnits/>
      </c:valAx>
      <c:valAx>
        <c:axId val="46092904"/>
        <c:scaling>
          <c:orientation val="minMax"/>
          <c:max val="200000"/>
        </c:scaling>
        <c:axPos val="l"/>
        <c:delete val="0"/>
        <c:numFmt formatCode="#,##0\ &quot;€&quot;" sourceLinked="1"/>
        <c:majorTickMark val="out"/>
        <c:minorTickMark val="none"/>
        <c:tickLblPos val="nextTo"/>
        <c:crossAx val="27491055"/>
        <c:crosses val="autoZero"/>
        <c:crossBetween val="midCat"/>
        <c:dispUnits>
          <c:builtInUnit val="thousands"/>
          <c:dispUnitsLbl>
            <c:layout>
              <c:manualLayout>
                <c:xMode val="edge"/>
                <c:yMode val="edge"/>
                <c:x val="0.004"/>
                <c:y val="0.23675"/>
              </c:manualLayout>
            </c:layout>
            <c:spPr>
              <a:noFill/>
              <a:ln>
                <a:noFill/>
              </a:ln>
            </c:spPr>
            <c:txPr>
              <a:bodyPr vert="horz" rot="-5400000"/>
              <a:lstStyle/>
              <a:p>
                <a:pPr>
                  <a:defRPr lang="en-US" cap="none" sz="1400" b="1" u="none" baseline="0">
                    <a:latin typeface="Calibri"/>
                    <a:ea typeface="Calibri"/>
                    <a:cs typeface="Calibri"/>
                  </a:defRPr>
                </a:pPr>
              </a:p>
            </c:txPr>
          </c:dispUnitsLbl>
        </c:dispUnits>
      </c:valAx>
      <c:valAx>
        <c:axId val="12182953"/>
        <c:scaling>
          <c:orientation val="minMax"/>
        </c:scaling>
        <c:axPos val="b"/>
        <c:delete val="1"/>
        <c:majorTickMark val="out"/>
        <c:minorTickMark val="none"/>
        <c:tickLblPos val="nextTo"/>
        <c:crossAx val="42537714"/>
        <c:crosses val="max"/>
        <c:crossBetween val="midCat"/>
        <c:dispUnits/>
      </c:valAx>
      <c:valAx>
        <c:axId val="42537714"/>
        <c:scaling>
          <c:orientation val="minMax"/>
        </c:scaling>
        <c:axPos val="l"/>
        <c:delete val="0"/>
        <c:numFmt formatCode="0%" sourceLinked="1"/>
        <c:majorTickMark val="out"/>
        <c:minorTickMark val="none"/>
        <c:tickLblPos val="nextTo"/>
        <c:crossAx val="12182953"/>
        <c:crosses val="max"/>
        <c:crossBetween val="midCat"/>
        <c:dispUnits/>
      </c:valAx>
      <c:spPr>
        <a:ln>
          <a:noFill/>
        </a:ln>
      </c:spPr>
    </c:plotArea>
    <c:legend>
      <c:legendPos val="b"/>
      <c:layout>
        <c:manualLayout>
          <c:xMode val="edge"/>
          <c:yMode val="edge"/>
          <c:x val="0.5775"/>
          <c:y val="0.02425"/>
          <c:w val="0.33275"/>
          <c:h val="0.20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6925"/>
          <c:y val="0.02825"/>
          <c:w val="0.89625"/>
          <c:h val="0.89475"/>
        </c:manualLayout>
      </c:layout>
      <c:scatterChart>
        <c:scatterStyle val="smoothMarker"/>
        <c:varyColors val="0"/>
        <c:ser>
          <c:idx val="0"/>
          <c:order val="0"/>
          <c:tx>
            <c:strRef>
              <c:f>Top!$C$1</c:f>
              <c:strCache>
                <c:ptCount val="1"/>
                <c:pt idx="0">
                  <c:v>Taux marginal de la dernière tranche</c:v>
                </c:pt>
              </c:strCache>
            </c:strRef>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ser>
          <c:idx val="3"/>
          <c:order val="1"/>
          <c:tx>
            <c:v>Taux moyen des 0,1% les plus aisés</c:v>
          </c:tx>
          <c:spPr>
            <a:ln>
              <a:solidFill>
                <a:schemeClr val="accent5">
                  <a:lumMod val="50000"/>
                </a:schemeClr>
              </a:solidFill>
              <a:prstDash val="lg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Top!$O$2:$O$100</c:f>
              <c:numCache/>
            </c:numRef>
          </c:yVal>
          <c:smooth val="1"/>
        </c:ser>
        <c:ser>
          <c:idx val="4"/>
          <c:order val="2"/>
          <c:tx>
            <c:v>Taux moyen des 1% les plus aisés</c:v>
          </c:tx>
          <c:spPr>
            <a:ln>
              <a:solidFill>
                <a:schemeClr val="accent5">
                  <a:lumMod val="75000"/>
                </a:schemeClr>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Top!$N$2:$N$100</c:f>
              <c:numCache/>
            </c:numRef>
          </c:yVal>
          <c:smooth val="1"/>
        </c:ser>
        <c:ser>
          <c:idx val="1"/>
          <c:order val="3"/>
          <c:tx>
            <c:v>Taux moyen des 10% les plus aisés</c:v>
          </c:tx>
          <c:spPr>
            <a:ln>
              <a:solidFill>
                <a:schemeClr val="accent5">
                  <a:lumMod val="60000"/>
                  <a:lumOff val="40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Top!$L$2:$L$100</c:f>
              <c:numCache/>
            </c:numRef>
          </c:yVal>
          <c:smooth val="0"/>
        </c:ser>
        <c:ser>
          <c:idx val="2"/>
          <c:order val="4"/>
          <c:tx>
            <c:v>Taux moyen des 90% les moins riches</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Top!$K$2:$K$100</c:f>
              <c:numCache/>
            </c:numRef>
          </c:yVal>
          <c:smooth val="0"/>
        </c:ser>
        <c:axId val="47295107"/>
        <c:axId val="23002780"/>
      </c:scatterChart>
      <c:valAx>
        <c:axId val="47295107"/>
        <c:scaling>
          <c:orientation val="minMax"/>
          <c:max val="2014"/>
          <c:min val="1914"/>
        </c:scaling>
        <c:axPos val="b"/>
        <c:delete val="0"/>
        <c:numFmt formatCode="General" sourceLinked="1"/>
        <c:majorTickMark val="out"/>
        <c:minorTickMark val="none"/>
        <c:tickLblPos val="nextTo"/>
        <c:crossAx val="23002780"/>
        <c:crosses val="autoZero"/>
        <c:crossBetween val="midCat"/>
        <c:dispUnits/>
      </c:valAx>
      <c:valAx>
        <c:axId val="23002780"/>
        <c:scaling>
          <c:orientation val="minMax"/>
          <c:min val="0"/>
        </c:scaling>
        <c:axPos val="l"/>
        <c:delete val="0"/>
        <c:numFmt formatCode="0%" sourceLinked="0"/>
        <c:majorTickMark val="out"/>
        <c:minorTickMark val="none"/>
        <c:tickLblPos val="nextTo"/>
        <c:crossAx val="47295107"/>
        <c:crosses val="autoZero"/>
        <c:crossBetween val="midCat"/>
        <c:dispUnits/>
      </c:valAx>
      <c:spPr>
        <a:noFill/>
        <a:ln>
          <a:noFill/>
        </a:ln>
      </c:spPr>
    </c:plotArea>
    <c:legend>
      <c:legendPos val="b"/>
      <c:layout>
        <c:manualLayout>
          <c:xMode val="edge"/>
          <c:yMode val="edge"/>
          <c:x val="0.583"/>
          <c:y val="0.01775"/>
          <c:w val="0.3925"/>
          <c:h val="0.203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5"/>
          <c:order val="0"/>
          <c:tx>
            <c:strRef>
              <c:f>'Top rates'!$A$32</c:f>
              <c:strCache>
                <c:ptCount val="1"/>
                <c:pt idx="0">
                  <c:v>Suède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rates'!$B$32:$T$32</c:f>
              <c:numCache/>
            </c:numRef>
          </c:val>
          <c:smooth val="0"/>
        </c:ser>
        <c:ser>
          <c:idx val="2"/>
          <c:order val="1"/>
          <c:tx>
            <c:strRef>
              <c:f>'Top rates'!$A$16</c:f>
              <c:strCache>
                <c:ptCount val="1"/>
                <c:pt idx="0">
                  <c:v>France</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rates'!$B$16:$T$16</c:f>
              <c:numCache/>
            </c:numRef>
          </c:val>
          <c:smooth val="0"/>
        </c:ser>
        <c:ser>
          <c:idx val="3"/>
          <c:order val="2"/>
          <c:tx>
            <c:strRef>
              <c:f>'Top rates'!$A$11</c:f>
              <c:strCache>
                <c:ptCount val="1"/>
                <c:pt idx="0">
                  <c:v>Allemagne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rates'!$B$11:$T$11</c:f>
              <c:numCache/>
            </c:numRef>
          </c:val>
          <c:smooth val="0"/>
        </c:ser>
        <c:ser>
          <c:idx val="0"/>
          <c:order val="3"/>
          <c:tx>
            <c:strRef>
              <c:f>'Top rates'!$A$36</c:f>
              <c:strCache>
                <c:ptCount val="1"/>
                <c:pt idx="0">
                  <c:v>EU-27</c:v>
                </c:pt>
              </c:strCache>
            </c:strRef>
          </c:tx>
          <c:spPr>
            <a:ln>
              <a:solidFill>
                <a:schemeClr val="tx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'Top rates'!$B$6:$T$6</c:f>
              <c:numCache/>
            </c:numRef>
          </c:cat>
          <c:val>
            <c:numRef>
              <c:f>'Top rates'!$B$36:$T$36</c:f>
              <c:numCache/>
            </c:numRef>
          </c:val>
          <c:smooth val="0"/>
        </c:ser>
        <c:ser>
          <c:idx val="6"/>
          <c:order val="4"/>
          <c:tx>
            <c:strRef>
              <c:f>'Top rates'!$A$28</c:f>
              <c:strCache>
                <c:ptCount val="1"/>
                <c:pt idx="0">
                  <c:v>Roumanie</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rates'!$B$28:$T$28</c:f>
              <c:numCache/>
            </c:numRef>
          </c:val>
          <c:smooth val="0"/>
        </c:ser>
        <c:ser>
          <c:idx val="4"/>
          <c:order val="5"/>
          <c:tx>
            <c:strRef>
              <c:f>'Top rates'!$A$8</c:f>
              <c:strCache>
                <c:ptCount val="1"/>
                <c:pt idx="0">
                  <c:v>Bulgarie</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rates'!$B$8:$T$8</c:f>
              <c:numCache/>
            </c:numRef>
          </c:val>
          <c:smooth val="0"/>
        </c:ser>
        <c:axId val="5698429"/>
        <c:axId val="51285862"/>
      </c:lineChart>
      <c:catAx>
        <c:axId val="5698429"/>
        <c:scaling>
          <c:orientation val="minMax"/>
        </c:scaling>
        <c:axPos val="b"/>
        <c:delete val="0"/>
        <c:numFmt formatCode="General" sourceLinked="1"/>
        <c:majorTickMark val="out"/>
        <c:minorTickMark val="none"/>
        <c:tickLblPos val="nextTo"/>
        <c:crossAx val="51285862"/>
        <c:crosses val="autoZero"/>
        <c:auto val="1"/>
        <c:lblOffset val="100"/>
        <c:tickLblSkip val="3"/>
        <c:tickMarkSkip val="3"/>
        <c:noMultiLvlLbl val="0"/>
      </c:catAx>
      <c:valAx>
        <c:axId val="51285862"/>
        <c:scaling>
          <c:orientation val="minMax"/>
        </c:scaling>
        <c:axPos val="l"/>
        <c:delete val="0"/>
        <c:numFmt formatCode="0%" sourceLinked="0"/>
        <c:majorTickMark val="out"/>
        <c:minorTickMark val="none"/>
        <c:tickLblPos val="nextTo"/>
        <c:crossAx val="5698429"/>
        <c:crosses val="autoZero"/>
        <c:crossBetween val="between"/>
        <c:dispUnits/>
      </c:valAx>
      <c:spPr>
        <a:ln>
          <a:noFill/>
        </a:ln>
      </c:spPr>
    </c:plotArea>
    <c:legend>
      <c:legendPos val="b"/>
      <c:layout>
        <c:manualLayout>
          <c:xMode val="edge"/>
          <c:yMode val="edge"/>
          <c:x val="0.104"/>
          <c:y val="0.43925"/>
          <c:w val="0.16925"/>
          <c:h val="0.374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75"/>
          <c:y val="0.019"/>
          <c:w val="0.89475"/>
          <c:h val="0.9225"/>
        </c:manualLayout>
      </c:layout>
      <c:scatterChart>
        <c:scatterStyle val="smoothMarker"/>
        <c:varyColors val="0"/>
        <c:ser>
          <c:idx val="2"/>
          <c:order val="0"/>
          <c:tx>
            <c:v>United Kingdom</c:v>
          </c:tx>
          <c:spPr>
            <a:ln w="22225">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4"/>
              </a:solidFill>
              <a:ln>
                <a:solidFill>
                  <a:schemeClr val="accent4"/>
                </a:solidFill>
              </a:ln>
            </c:spPr>
          </c:marker>
          <c:dLbls>
            <c:numFmt formatCode="General" sourceLinked="1"/>
            <c:showLegendKey val="0"/>
            <c:showVal val="0"/>
            <c:showBubbleSize val="0"/>
            <c:showCatName val="0"/>
            <c:showSerName val="0"/>
            <c:showPercent val="0"/>
          </c:dLbls>
          <c:xVal>
            <c:numRef>
              <c:f>'Part PIB'!$A$3:$A$102</c:f>
              <c:numCache/>
            </c:numRef>
          </c:xVal>
          <c:yVal>
            <c:numRef>
              <c:f>'Part PIB'!$N$3:$N$102</c:f>
              <c:numCache/>
            </c:numRef>
          </c:yVal>
          <c:smooth val="0"/>
        </c:ser>
        <c:ser>
          <c:idx val="1"/>
          <c:order val="1"/>
          <c:tx>
            <c:v>United States of America</c:v>
          </c:tx>
          <c:spPr>
            <a:ln w="2222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marker>
          <c:dLbls>
            <c:numFmt formatCode="General" sourceLinked="1"/>
            <c:showLegendKey val="0"/>
            <c:showVal val="0"/>
            <c:showBubbleSize val="0"/>
            <c:showCatName val="0"/>
            <c:showSerName val="0"/>
            <c:showPercent val="0"/>
          </c:dLbls>
          <c:xVal>
            <c:numRef>
              <c:f>'Part PIB'!$A$3:$A$102</c:f>
              <c:numCache/>
            </c:numRef>
          </c:xVal>
          <c:yVal>
            <c:numRef>
              <c:f>'Part PIB'!$M$3:$M$102</c:f>
              <c:numCache/>
            </c:numRef>
          </c:yVal>
          <c:smooth val="0"/>
        </c:ser>
        <c:ser>
          <c:idx val="3"/>
          <c:order val="2"/>
          <c:tx>
            <c:v>France (IR, CSG et CRDS)</c:v>
          </c:tx>
          <c:spPr>
            <a:ln w="28575">
              <a:solidFill>
                <a:schemeClr val="accent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PIB'!$A$3:$A$101</c:f>
              <c:numCache/>
            </c:numRef>
          </c:xVal>
          <c:yVal>
            <c:numRef>
              <c:f>'Part PIB'!$L$3:$L$101</c:f>
              <c:numCache/>
            </c:numRef>
          </c:yVal>
          <c:smooth val="0"/>
        </c:ser>
        <c:ser>
          <c:idx val="0"/>
          <c:order val="3"/>
          <c:tx>
            <c:v>France (IR)</c:v>
          </c:tx>
          <c:spPr>
            <a:ln w="22225">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c:spPr>
          </c:marker>
          <c:dLbls>
            <c:numFmt formatCode="General" sourceLinked="1"/>
            <c:showLegendKey val="0"/>
            <c:showVal val="0"/>
            <c:showBubbleSize val="0"/>
            <c:showCatName val="0"/>
            <c:showSerName val="0"/>
            <c:showPercent val="0"/>
          </c:dLbls>
          <c:xVal>
            <c:numRef>
              <c:f>'Part PIB'!$A$3:$A$101</c:f>
              <c:numCache/>
            </c:numRef>
          </c:xVal>
          <c:yVal>
            <c:numRef>
              <c:f>'Part PIB'!$K$3:$K$101</c:f>
              <c:numCache/>
            </c:numRef>
          </c:yVal>
          <c:smooth val="0"/>
        </c:ser>
        <c:axId val="58919575"/>
        <c:axId val="60514128"/>
      </c:scatterChart>
      <c:valAx>
        <c:axId val="58919575"/>
        <c:scaling>
          <c:orientation val="minMax"/>
          <c:max val="2014"/>
          <c:min val="1914"/>
        </c:scaling>
        <c:axPos val="b"/>
        <c:delete val="0"/>
        <c:numFmt formatCode="General" sourceLinked="1"/>
        <c:majorTickMark val="out"/>
        <c:minorTickMark val="none"/>
        <c:tickLblPos val="nextTo"/>
        <c:txPr>
          <a:bodyPr/>
          <a:lstStyle/>
          <a:p>
            <a:pPr>
              <a:defRPr lang="en-US" cap="none" sz="1400" u="none" baseline="0">
                <a:latin typeface="Calibri"/>
                <a:ea typeface="Calibri"/>
                <a:cs typeface="Calibri"/>
              </a:defRPr>
            </a:pPr>
          </a:p>
        </c:txPr>
        <c:crossAx val="60514128"/>
        <c:crosses val="autoZero"/>
        <c:crossBetween val="midCat"/>
        <c:dispUnits/>
        <c:majorUnit val="10"/>
      </c:valAx>
      <c:valAx>
        <c:axId val="60514128"/>
        <c:scaling>
          <c:orientation val="minMax"/>
        </c:scaling>
        <c:axPos val="l"/>
        <c:title>
          <c:tx>
            <c:rich>
              <a:bodyPr vert="horz" rot="-5400000" anchor="ctr"/>
              <a:lstStyle/>
              <a:p>
                <a:pPr algn="ctr">
                  <a:defRPr/>
                </a:pPr>
                <a:r>
                  <a:rPr lang="en-US" cap="none" sz="1400" u="none" baseline="0">
                    <a:latin typeface="Calibri"/>
                    <a:ea typeface="Calibri"/>
                    <a:cs typeface="Calibri"/>
                  </a:rPr>
                  <a:t>Percentage</a:t>
                </a:r>
                <a:r>
                  <a:rPr lang="en-US" cap="none" sz="1400" u="none" baseline="0">
                    <a:latin typeface="Calibri"/>
                    <a:ea typeface="Calibri"/>
                    <a:cs typeface="Calibri"/>
                  </a:rPr>
                  <a:t> of GDP</a:t>
                </a:r>
              </a:p>
            </c:rich>
          </c:tx>
          <c:layout/>
          <c:overlay val="0"/>
          <c:spPr>
            <a:noFill/>
            <a:ln>
              <a:noFill/>
            </a:ln>
          </c:spPr>
        </c:title>
        <c:delete val="0"/>
        <c:numFmt formatCode="0%" sourceLinked="0"/>
        <c:majorTickMark val="out"/>
        <c:minorTickMark val="none"/>
        <c:tickLblPos val="nextTo"/>
        <c:txPr>
          <a:bodyPr/>
          <a:lstStyle/>
          <a:p>
            <a:pPr>
              <a:defRPr lang="en-US" cap="none" sz="1400" u="none" baseline="0">
                <a:latin typeface="Calibri"/>
                <a:ea typeface="Calibri"/>
                <a:cs typeface="Calibri"/>
              </a:defRPr>
            </a:pPr>
          </a:p>
        </c:txPr>
        <c:crossAx val="58919575"/>
        <c:crosses val="autoZero"/>
        <c:crossBetween val="midCat"/>
        <c:dispUnits/>
      </c:valAx>
      <c:spPr>
        <a:ln>
          <a:noFill/>
        </a:ln>
      </c:spPr>
    </c:plotArea>
    <c:legend>
      <c:legendPos val="b"/>
      <c:layout>
        <c:manualLayout>
          <c:xMode val="edge"/>
          <c:yMode val="edge"/>
          <c:x val="0.68025"/>
          <c:y val="0.02225"/>
          <c:w val="0.30325"/>
          <c:h val="0.10925"/>
        </c:manualLayout>
      </c:layout>
      <c:overlay val="0"/>
      <c:spPr>
        <a:ln>
          <a:solidFill>
            <a:schemeClr val="tx1"/>
          </a:solidFill>
        </a:ln>
      </c:spPr>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325"/>
          <c:w val="0.87"/>
          <c:h val="0.91775"/>
        </c:manualLayout>
      </c:layout>
      <c:scatterChart>
        <c:scatterStyle val="lineMarker"/>
        <c:varyColors val="0"/>
        <c:ser>
          <c:idx val="0"/>
          <c:order val="0"/>
          <c:tx>
            <c:v>French income tax</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PIB'!$H$3:$H$102</c:f>
              <c:numCache/>
            </c:numRef>
          </c:yVal>
          <c:smooth val="0"/>
        </c:ser>
        <c:ser>
          <c:idx val="1"/>
          <c:order val="1"/>
          <c:tx>
            <c:v>Frrench income tax, CSG et CRDS</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PIB'!$I$3:$I$102</c:f>
              <c:numCache/>
            </c:numRef>
          </c:yVal>
          <c:smooth val="0"/>
        </c:ser>
        <c:axId val="7756241"/>
        <c:axId val="2697306"/>
      </c:scatterChart>
      <c:valAx>
        <c:axId val="7756241"/>
        <c:scaling>
          <c:orientation val="minMax"/>
          <c:max val="2014"/>
          <c:min val="1914"/>
        </c:scaling>
        <c:axPos val="b"/>
        <c:delete val="0"/>
        <c:numFmt formatCode="General" sourceLinked="1"/>
        <c:majorTickMark val="out"/>
        <c:minorTickMark val="none"/>
        <c:tickLblPos val="nextTo"/>
        <c:crossAx val="2697306"/>
        <c:crosses val="autoZero"/>
        <c:crossBetween val="midCat"/>
        <c:dispUnits/>
      </c:val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Percentage</a:t>
                </a:r>
                <a:r>
                  <a:rPr lang="en-US" cap="none" u="none" baseline="0">
                    <a:latin typeface="Calibri"/>
                    <a:ea typeface="Calibri"/>
                    <a:cs typeface="Calibri"/>
                  </a:rPr>
                  <a:t> of all public revenues</a:t>
                </a:r>
              </a:p>
            </c:rich>
          </c:tx>
          <c:layout/>
          <c:overlay val="0"/>
          <c:spPr>
            <a:noFill/>
            <a:ln>
              <a:noFill/>
            </a:ln>
          </c:spPr>
        </c:title>
        <c:delete val="0"/>
        <c:numFmt formatCode="0%" sourceLinked="0"/>
        <c:majorTickMark val="out"/>
        <c:minorTickMark val="none"/>
        <c:tickLblPos val="nextTo"/>
        <c:crossAx val="7756241"/>
        <c:crosses val="autoZero"/>
        <c:crossBetween val="midCat"/>
        <c:dispUnits/>
      </c:valAx>
    </c:plotArea>
    <c:legend>
      <c:legendPos val="b"/>
      <c:layout>
        <c:manualLayout>
          <c:xMode val="edge"/>
          <c:yMode val="edge"/>
          <c:x val="0.13775"/>
          <c:y val="0.0495"/>
          <c:w val="0.346"/>
          <c:h val="0.127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3</xdr:row>
      <xdr:rowOff>104775</xdr:rowOff>
    </xdr:from>
    <xdr:to>
      <xdr:col>17</xdr:col>
      <xdr:colOff>342900</xdr:colOff>
      <xdr:row>9</xdr:row>
      <xdr:rowOff>9525</xdr:rowOff>
    </xdr:to>
    <xdr:pic>
      <xdr:nvPicPr>
        <xdr:cNvPr id="4" name="Imag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296525" y="733425"/>
          <a:ext cx="2781300" cy="10572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171450</xdr:colOff>
      <xdr:row>31</xdr:row>
      <xdr:rowOff>180975</xdr:rowOff>
    </xdr:to>
    <xdr:graphicFrame macro="">
      <xdr:nvGraphicFramePr>
        <xdr:cNvPr id="2" name="Graphique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161925</xdr:colOff>
      <xdr:row>31</xdr:row>
      <xdr:rowOff>161925</xdr:rowOff>
    </xdr:to>
    <xdr:graphicFrame macro="">
      <xdr:nvGraphicFramePr>
        <xdr:cNvPr id="2" name="Graphique 1"/>
        <xdr:cNvGraphicFramePr/>
      </xdr:nvGraphicFramePr>
      <xdr:xfrm>
        <a:off x="9525"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3</xdr:row>
      <xdr:rowOff>104775</xdr:rowOff>
    </xdr:from>
    <xdr:to>
      <xdr:col>17</xdr:col>
      <xdr:colOff>342900</xdr:colOff>
      <xdr:row>9</xdr:row>
      <xdr:rowOff>9525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296525" y="733425"/>
          <a:ext cx="2781300" cy="1057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171450</xdr:colOff>
      <xdr:row>31</xdr:row>
      <xdr:rowOff>180975</xdr:rowOff>
    </xdr:to>
    <xdr:graphicFrame macro="">
      <xdr:nvGraphicFramePr>
        <xdr:cNvPr id="2" name="Graphique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3" name="Graphique 2"/>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161925</xdr:colOff>
      <xdr:row>31</xdr:row>
      <xdr:rowOff>161925</xdr:rowOff>
    </xdr:to>
    <xdr:graphicFrame macro="">
      <xdr:nvGraphicFramePr>
        <xdr:cNvPr id="2" name="Graphique 1"/>
        <xdr:cNvGraphicFramePr/>
      </xdr:nvGraphicFramePr>
      <xdr:xfrm>
        <a:off x="9525"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epp.eurostat.ec.europa.eu/portal/page/portal/statistics/search_database" TargetMode="Externa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epp.eurostat.ec.europa.eu/portal/page/portal/statistics/search_database" TargetMode="Externa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hyperlink" Target="http://piketty.pse.ens.fr/fr/inheritance"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hyperlink" Target="http://www.ipp.eu/fr/outils/baremes-ipp/impot-sur-le-revenu/"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hyperlink" Target="http://www.impots.gouv.fr/portal/dgi/public/popup;jsessionid=R3MY2ZKBVJTTLQFIEIQCFFA?espId=-4&amp;typePage=cpr02&amp;docOid=documentstandard_6111&amp;temNvlPopUp=true"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evolution-fiscale.fr/annexes-livre/TableauxGraphiques/TableauxGraphiques(Livre).xls"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epii.fr/francgraph/bdd/villa.ht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tabSelected="1" workbookViewId="0" topLeftCell="A10">
      <selection activeCell="G25" sqref="G25"/>
    </sheetView>
  </sheetViews>
  <sheetFormatPr defaultColWidth="11.421875" defaultRowHeight="15"/>
  <cols>
    <col min="2" max="2" width="4.7109375" style="0" customWidth="1"/>
    <col min="13" max="13" width="14.8515625" style="0" customWidth="1"/>
  </cols>
  <sheetData>
    <row r="1" spans="1:26" ht="15">
      <c r="A1" s="88"/>
      <c r="B1" s="88"/>
      <c r="C1" s="88"/>
      <c r="D1" s="88"/>
      <c r="E1" s="88"/>
      <c r="F1" s="88"/>
      <c r="G1" s="88"/>
      <c r="H1" s="88"/>
      <c r="I1" s="88"/>
      <c r="J1" s="88"/>
      <c r="K1" s="88"/>
      <c r="L1" s="88"/>
      <c r="M1" s="88"/>
      <c r="N1" s="88"/>
      <c r="O1" s="88"/>
      <c r="P1" s="88"/>
      <c r="Q1" s="88"/>
      <c r="R1" s="88"/>
      <c r="S1" s="88"/>
      <c r="T1" s="88"/>
      <c r="U1" s="88"/>
      <c r="V1" s="88"/>
      <c r="W1" s="88"/>
      <c r="X1" s="88"/>
      <c r="Y1" s="88"/>
      <c r="Z1" s="88"/>
    </row>
    <row r="2" spans="1:26" ht="18.75">
      <c r="A2" s="88"/>
      <c r="C2" s="99" t="s">
        <v>497</v>
      </c>
      <c r="D2" s="88"/>
      <c r="E2" s="88"/>
      <c r="F2" s="88"/>
      <c r="G2" s="88"/>
      <c r="H2" s="88"/>
      <c r="I2" s="88"/>
      <c r="J2" s="88"/>
      <c r="K2" s="88"/>
      <c r="L2" s="88"/>
      <c r="M2" s="88"/>
      <c r="N2" s="88"/>
      <c r="O2" s="88"/>
      <c r="P2" s="88"/>
      <c r="Q2" s="88"/>
      <c r="R2" s="88"/>
      <c r="S2" s="88"/>
      <c r="T2" s="88"/>
      <c r="U2" s="88"/>
      <c r="V2" s="88"/>
      <c r="W2" s="88"/>
      <c r="X2" s="88"/>
      <c r="Y2" s="88"/>
      <c r="Z2" s="88"/>
    </row>
    <row r="3" spans="1:26" ht="15.75">
      <c r="A3" s="88"/>
      <c r="B3" s="88"/>
      <c r="C3" s="218" t="s">
        <v>531</v>
      </c>
      <c r="D3" s="88"/>
      <c r="E3" s="88"/>
      <c r="F3" s="88"/>
      <c r="G3" s="88"/>
      <c r="H3" s="88"/>
      <c r="I3" s="88"/>
      <c r="J3" s="88"/>
      <c r="K3" s="88"/>
      <c r="L3" s="88"/>
      <c r="M3" s="88"/>
      <c r="N3" s="88"/>
      <c r="O3" s="88"/>
      <c r="P3" s="88"/>
      <c r="Q3" s="88"/>
      <c r="R3" s="88"/>
      <c r="S3" s="88"/>
      <c r="T3" s="88"/>
      <c r="U3" s="88"/>
      <c r="V3" s="88"/>
      <c r="W3" s="88"/>
      <c r="X3" s="88"/>
      <c r="Y3" s="88"/>
      <c r="Z3" s="88"/>
    </row>
    <row r="4" spans="1:26" ht="15.75">
      <c r="A4" s="88"/>
      <c r="B4" s="88"/>
      <c r="C4" s="218"/>
      <c r="D4" s="88"/>
      <c r="E4" s="88"/>
      <c r="F4" s="88"/>
      <c r="G4" s="88"/>
      <c r="H4" s="88"/>
      <c r="I4" s="88"/>
      <c r="J4" s="88"/>
      <c r="K4" s="88"/>
      <c r="L4" s="88"/>
      <c r="M4" s="88"/>
      <c r="N4" s="88"/>
      <c r="O4" s="88"/>
      <c r="P4" s="88"/>
      <c r="Q4" s="88"/>
      <c r="R4" s="88"/>
      <c r="S4" s="88"/>
      <c r="T4" s="88"/>
      <c r="U4" s="88"/>
      <c r="V4" s="88"/>
      <c r="W4" s="88"/>
      <c r="X4" s="88"/>
      <c r="Y4" s="88"/>
      <c r="Z4" s="88"/>
    </row>
    <row r="5" spans="1:26" ht="15">
      <c r="A5" s="88"/>
      <c r="B5" s="277" t="s">
        <v>499</v>
      </c>
      <c r="C5" s="278"/>
      <c r="D5" s="278"/>
      <c r="E5" s="278"/>
      <c r="F5" s="278"/>
      <c r="G5" s="278"/>
      <c r="H5" s="278"/>
      <c r="I5" s="278"/>
      <c r="J5" s="278"/>
      <c r="K5" s="278"/>
      <c r="L5" s="278"/>
      <c r="M5" s="279"/>
      <c r="N5" s="88"/>
      <c r="O5" s="88"/>
      <c r="P5" s="88"/>
      <c r="Q5" s="88"/>
      <c r="R5" s="88"/>
      <c r="S5" s="88"/>
      <c r="T5" s="88"/>
      <c r="U5" s="88"/>
      <c r="V5" s="88"/>
      <c r="W5" s="88"/>
      <c r="X5" s="88"/>
      <c r="Y5" s="88"/>
      <c r="Z5" s="88"/>
    </row>
    <row r="6" spans="1:26" ht="15">
      <c r="A6" s="88"/>
      <c r="B6" s="280"/>
      <c r="C6" s="281"/>
      <c r="D6" s="281"/>
      <c r="E6" s="281"/>
      <c r="F6" s="281"/>
      <c r="G6" s="281"/>
      <c r="H6" s="281"/>
      <c r="I6" s="281"/>
      <c r="J6" s="281"/>
      <c r="K6" s="281"/>
      <c r="L6" s="281"/>
      <c r="M6" s="282"/>
      <c r="N6" s="88"/>
      <c r="O6" s="88"/>
      <c r="P6" s="88"/>
      <c r="Q6" s="88"/>
      <c r="R6" s="88"/>
      <c r="S6" s="88"/>
      <c r="T6" s="88"/>
      <c r="U6" s="88"/>
      <c r="V6" s="88"/>
      <c r="W6" s="88"/>
      <c r="X6" s="88"/>
      <c r="Y6" s="88"/>
      <c r="Z6" s="88"/>
    </row>
    <row r="7" spans="1:26" ht="15">
      <c r="A7" s="88"/>
      <c r="B7" s="280"/>
      <c r="C7" s="281"/>
      <c r="D7" s="281"/>
      <c r="E7" s="281"/>
      <c r="F7" s="281"/>
      <c r="G7" s="281"/>
      <c r="H7" s="281"/>
      <c r="I7" s="281"/>
      <c r="J7" s="281"/>
      <c r="K7" s="281"/>
      <c r="L7" s="281"/>
      <c r="M7" s="282"/>
      <c r="N7" s="88"/>
      <c r="O7" s="88"/>
      <c r="P7" s="88"/>
      <c r="Q7" s="88"/>
      <c r="R7" s="88"/>
      <c r="S7" s="88"/>
      <c r="T7" s="88"/>
      <c r="U7" s="88"/>
      <c r="V7" s="88"/>
      <c r="W7" s="88"/>
      <c r="X7" s="88"/>
      <c r="Y7" s="88"/>
      <c r="Z7" s="88"/>
    </row>
    <row r="8" spans="1:26" ht="15">
      <c r="A8" s="88"/>
      <c r="B8" s="280"/>
      <c r="C8" s="281"/>
      <c r="D8" s="281"/>
      <c r="E8" s="281"/>
      <c r="F8" s="281"/>
      <c r="G8" s="281"/>
      <c r="H8" s="281"/>
      <c r="I8" s="281"/>
      <c r="J8" s="281"/>
      <c r="K8" s="281"/>
      <c r="L8" s="281"/>
      <c r="M8" s="282"/>
      <c r="N8" s="88"/>
      <c r="O8" s="88"/>
      <c r="P8" s="88"/>
      <c r="Q8" s="88"/>
      <c r="R8" s="88"/>
      <c r="S8" s="88"/>
      <c r="T8" s="88"/>
      <c r="U8" s="88"/>
      <c r="V8" s="88"/>
      <c r="W8" s="88"/>
      <c r="X8" s="88"/>
      <c r="Y8" s="88"/>
      <c r="Z8" s="88"/>
    </row>
    <row r="9" spans="1:26" ht="15">
      <c r="A9" s="88"/>
      <c r="B9" s="283"/>
      <c r="C9" s="284"/>
      <c r="D9" s="284"/>
      <c r="E9" s="284"/>
      <c r="F9" s="284"/>
      <c r="G9" s="284"/>
      <c r="H9" s="284"/>
      <c r="I9" s="284"/>
      <c r="J9" s="284"/>
      <c r="K9" s="284"/>
      <c r="L9" s="284"/>
      <c r="M9" s="285"/>
      <c r="N9" s="88"/>
      <c r="O9" s="88"/>
      <c r="P9" s="88"/>
      <c r="Q9" s="88"/>
      <c r="R9" s="88"/>
      <c r="S9" s="88"/>
      <c r="T9" s="88"/>
      <c r="U9" s="88"/>
      <c r="V9" s="88"/>
      <c r="W9" s="88"/>
      <c r="X9" s="88"/>
      <c r="Y9" s="88"/>
      <c r="Z9" s="88"/>
    </row>
    <row r="10" spans="1:26" ht="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7" ht="15">
      <c r="A11" s="88"/>
      <c r="B11" s="88"/>
      <c r="C11" s="88"/>
      <c r="D11" s="88"/>
      <c r="E11" s="88"/>
      <c r="F11" s="89" t="s">
        <v>378</v>
      </c>
      <c r="G11" s="90"/>
      <c r="H11" s="90"/>
      <c r="I11" s="90"/>
      <c r="J11" s="90"/>
      <c r="K11" s="90"/>
      <c r="L11" s="90"/>
      <c r="M11" s="91"/>
      <c r="N11" s="88"/>
      <c r="O11" s="88"/>
      <c r="P11" s="88"/>
      <c r="Q11" s="88"/>
      <c r="R11" s="88"/>
      <c r="S11" s="88"/>
      <c r="T11" s="88"/>
      <c r="U11" s="88"/>
      <c r="V11" s="88"/>
      <c r="W11" s="88"/>
      <c r="X11" s="88"/>
      <c r="Y11" s="88"/>
      <c r="Z11" s="88"/>
      <c r="AA11" s="88"/>
    </row>
    <row r="12" spans="1:27" ht="15">
      <c r="A12" s="88"/>
      <c r="B12" s="88"/>
      <c r="C12" s="88"/>
      <c r="D12" s="88"/>
      <c r="E12" s="88"/>
      <c r="F12" s="92" t="s">
        <v>498</v>
      </c>
      <c r="G12" s="58"/>
      <c r="H12" s="58"/>
      <c r="I12" s="58"/>
      <c r="J12" s="58"/>
      <c r="K12" s="58"/>
      <c r="L12" s="58"/>
      <c r="M12" s="93"/>
      <c r="N12" s="88"/>
      <c r="O12" s="88"/>
      <c r="P12" s="88"/>
      <c r="Q12" s="88"/>
      <c r="R12" s="88"/>
      <c r="S12" s="88"/>
      <c r="T12" s="88"/>
      <c r="U12" s="88"/>
      <c r="V12" s="88"/>
      <c r="W12" s="88"/>
      <c r="X12" s="88"/>
      <c r="Y12" s="88"/>
      <c r="Z12" s="88"/>
      <c r="AA12" s="88"/>
    </row>
    <row r="13" spans="1:27" ht="15">
      <c r="A13" s="88"/>
      <c r="B13" s="88"/>
      <c r="C13" s="88"/>
      <c r="D13" s="88"/>
      <c r="E13" s="88"/>
      <c r="F13" s="94"/>
      <c r="G13" s="58"/>
      <c r="H13" s="58"/>
      <c r="I13" s="58"/>
      <c r="J13" s="58"/>
      <c r="K13" s="58"/>
      <c r="L13" s="58"/>
      <c r="M13" s="93"/>
      <c r="N13" s="88"/>
      <c r="O13" s="88"/>
      <c r="P13" s="88"/>
      <c r="Q13" s="88"/>
      <c r="R13" s="88"/>
      <c r="S13" s="88"/>
      <c r="T13" s="88"/>
      <c r="U13" s="88"/>
      <c r="V13" s="88"/>
      <c r="W13" s="88"/>
      <c r="X13" s="88"/>
      <c r="Y13" s="88"/>
      <c r="Z13" s="88"/>
      <c r="AA13" s="88"/>
    </row>
    <row r="14" spans="1:27" ht="15">
      <c r="A14" s="88"/>
      <c r="B14" s="88"/>
      <c r="C14" s="88"/>
      <c r="D14" s="88"/>
      <c r="E14" s="88"/>
      <c r="F14" s="95" t="s">
        <v>379</v>
      </c>
      <c r="G14" s="58"/>
      <c r="H14" s="58"/>
      <c r="I14" s="58"/>
      <c r="J14" s="58"/>
      <c r="K14" s="58"/>
      <c r="L14" s="58"/>
      <c r="M14" s="93"/>
      <c r="N14" s="88"/>
      <c r="O14" s="88"/>
      <c r="P14" s="88"/>
      <c r="Q14" s="88"/>
      <c r="R14" s="88"/>
      <c r="S14" s="88"/>
      <c r="T14" s="88"/>
      <c r="U14" s="88"/>
      <c r="V14" s="88"/>
      <c r="W14" s="88"/>
      <c r="X14" s="88"/>
      <c r="Y14" s="88"/>
      <c r="Z14" s="88"/>
      <c r="AA14" s="88"/>
    </row>
    <row r="15" spans="1:27" ht="15">
      <c r="A15" s="88"/>
      <c r="B15" s="88"/>
      <c r="C15" s="88"/>
      <c r="D15" s="88"/>
      <c r="E15" s="88"/>
      <c r="F15" s="94" t="s">
        <v>405</v>
      </c>
      <c r="G15" s="58"/>
      <c r="H15" s="58"/>
      <c r="I15" s="58"/>
      <c r="J15" s="58"/>
      <c r="K15" s="58"/>
      <c r="L15" s="58"/>
      <c r="M15" s="93"/>
      <c r="N15" s="88"/>
      <c r="O15" s="88"/>
      <c r="P15" s="88"/>
      <c r="Q15" s="88"/>
      <c r="R15" s="88"/>
      <c r="S15" s="88"/>
      <c r="T15" s="88"/>
      <c r="U15" s="88"/>
      <c r="V15" s="88"/>
      <c r="W15" s="88"/>
      <c r="X15" s="88"/>
      <c r="Y15" s="88"/>
      <c r="Z15" s="88"/>
      <c r="AA15" s="88"/>
    </row>
    <row r="16" spans="1:27" ht="15">
      <c r="A16" s="88"/>
      <c r="B16" s="88"/>
      <c r="C16" s="88"/>
      <c r="D16" s="88"/>
      <c r="E16" s="88"/>
      <c r="F16" s="94"/>
      <c r="G16" s="58"/>
      <c r="H16" s="58"/>
      <c r="I16" s="58"/>
      <c r="J16" s="58"/>
      <c r="K16" s="58"/>
      <c r="L16" s="58"/>
      <c r="M16" s="93"/>
      <c r="N16" s="88"/>
      <c r="O16" s="88"/>
      <c r="P16" s="88"/>
      <c r="Q16" s="88"/>
      <c r="R16" s="88"/>
      <c r="S16" s="88"/>
      <c r="T16" s="88"/>
      <c r="U16" s="88"/>
      <c r="V16" s="88"/>
      <c r="W16" s="88"/>
      <c r="X16" s="88"/>
      <c r="Y16" s="88"/>
      <c r="Z16" s="88"/>
      <c r="AA16" s="88"/>
    </row>
    <row r="17" spans="1:27" ht="15">
      <c r="A17" s="88"/>
      <c r="B17" s="88"/>
      <c r="C17" s="88"/>
      <c r="D17" s="88"/>
      <c r="E17" s="88"/>
      <c r="F17" s="95" t="s">
        <v>380</v>
      </c>
      <c r="G17" s="58"/>
      <c r="H17" s="58"/>
      <c r="I17" s="58"/>
      <c r="J17" s="58"/>
      <c r="K17" s="58"/>
      <c r="L17" s="58"/>
      <c r="M17" s="93"/>
      <c r="N17" s="88"/>
      <c r="O17" s="88"/>
      <c r="P17" s="88"/>
      <c r="Q17" s="88"/>
      <c r="R17" s="88"/>
      <c r="S17" s="88"/>
      <c r="T17" s="88"/>
      <c r="U17" s="88"/>
      <c r="V17" s="88"/>
      <c r="W17" s="88"/>
      <c r="X17" s="88"/>
      <c r="Y17" s="88"/>
      <c r="Z17" s="88"/>
      <c r="AA17" s="88"/>
    </row>
    <row r="18" spans="1:27" ht="15">
      <c r="A18" s="88"/>
      <c r="B18" s="88"/>
      <c r="C18" s="88"/>
      <c r="D18" s="88"/>
      <c r="E18" s="88"/>
      <c r="F18" s="94" t="s">
        <v>381</v>
      </c>
      <c r="G18" s="58"/>
      <c r="H18" s="58"/>
      <c r="I18" s="58"/>
      <c r="J18" s="58"/>
      <c r="K18" s="58"/>
      <c r="L18" s="58"/>
      <c r="M18" s="93"/>
      <c r="N18" s="88"/>
      <c r="O18" s="88"/>
      <c r="P18" s="88"/>
      <c r="Q18" s="88"/>
      <c r="R18" s="88"/>
      <c r="S18" s="88"/>
      <c r="T18" s="88"/>
      <c r="U18" s="88"/>
      <c r="V18" s="88"/>
      <c r="W18" s="88"/>
      <c r="X18" s="88"/>
      <c r="Y18" s="88"/>
      <c r="Z18" s="88"/>
      <c r="AA18" s="88"/>
    </row>
    <row r="19" spans="1:27" ht="15">
      <c r="A19" s="88"/>
      <c r="B19" s="88"/>
      <c r="C19" s="88"/>
      <c r="D19" s="88"/>
      <c r="E19" s="88"/>
      <c r="F19" s="96" t="s">
        <v>406</v>
      </c>
      <c r="G19" s="97"/>
      <c r="H19" s="97"/>
      <c r="I19" s="97"/>
      <c r="J19" s="97"/>
      <c r="K19" s="97"/>
      <c r="L19" s="97"/>
      <c r="M19" s="98"/>
      <c r="N19" s="88"/>
      <c r="O19" s="88"/>
      <c r="P19" s="88"/>
      <c r="Q19" s="88"/>
      <c r="R19" s="88"/>
      <c r="S19" s="88"/>
      <c r="T19" s="88"/>
      <c r="U19" s="88"/>
      <c r="V19" s="88"/>
      <c r="W19" s="88"/>
      <c r="X19" s="88"/>
      <c r="Y19" s="88"/>
      <c r="Z19" s="88"/>
      <c r="AA19" s="88"/>
    </row>
    <row r="20" spans="1:26" ht="15">
      <c r="A20" s="88"/>
      <c r="B20" s="104" t="s">
        <v>402</v>
      </c>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15">
      <c r="A21" s="88"/>
      <c r="B21" s="88">
        <v>1</v>
      </c>
      <c r="C21" s="105" t="s">
        <v>427</v>
      </c>
      <c r="D21" s="88"/>
      <c r="E21" s="88"/>
      <c r="F21" s="88"/>
      <c r="G21" s="88"/>
      <c r="H21" s="88"/>
      <c r="I21" s="88"/>
      <c r="J21" s="88"/>
      <c r="K21" s="88"/>
      <c r="L21" s="88"/>
      <c r="M21" s="88"/>
      <c r="N21" s="88"/>
      <c r="O21" s="88"/>
      <c r="P21" s="88"/>
      <c r="Q21" s="88"/>
      <c r="R21" s="88"/>
      <c r="S21" s="88"/>
      <c r="T21" s="88"/>
      <c r="U21" s="88"/>
      <c r="V21" s="88"/>
      <c r="W21" s="88"/>
      <c r="X21" s="88"/>
      <c r="Y21" s="88"/>
      <c r="Z21" s="88"/>
    </row>
    <row r="22" spans="1:26" ht="15">
      <c r="A22" s="88"/>
      <c r="B22" s="88">
        <v>2</v>
      </c>
      <c r="C22" s="105" t="s">
        <v>509</v>
      </c>
      <c r="D22" s="88"/>
      <c r="E22" s="88"/>
      <c r="F22" s="88"/>
      <c r="G22" s="88"/>
      <c r="H22" s="88"/>
      <c r="I22" s="88"/>
      <c r="J22" s="88"/>
      <c r="K22" s="88"/>
      <c r="L22" s="88"/>
      <c r="M22" s="88"/>
      <c r="N22" s="88"/>
      <c r="O22" s="88"/>
      <c r="P22" s="88"/>
      <c r="Q22" s="88"/>
      <c r="R22" s="88"/>
      <c r="S22" s="88"/>
      <c r="T22" s="88"/>
      <c r="U22" s="88"/>
      <c r="V22" s="88"/>
      <c r="W22" s="88"/>
      <c r="X22" s="88"/>
      <c r="Y22" s="88"/>
      <c r="Z22" s="88"/>
    </row>
    <row r="23" spans="1:26" ht="15">
      <c r="A23" s="88"/>
      <c r="B23" s="88">
        <v>3</v>
      </c>
      <c r="C23" s="105" t="s">
        <v>502</v>
      </c>
      <c r="D23" s="88"/>
      <c r="E23" s="88"/>
      <c r="F23" s="88"/>
      <c r="G23" s="88"/>
      <c r="H23" s="88"/>
      <c r="I23" s="88"/>
      <c r="J23" s="88"/>
      <c r="K23" s="88"/>
      <c r="L23" s="88"/>
      <c r="M23" s="88"/>
      <c r="N23" s="88"/>
      <c r="O23" s="88"/>
      <c r="P23" s="88"/>
      <c r="Q23" s="88"/>
      <c r="R23" s="88"/>
      <c r="S23" s="88"/>
      <c r="T23" s="88"/>
      <c r="U23" s="88"/>
      <c r="V23" s="88"/>
      <c r="W23" s="88"/>
      <c r="X23" s="88"/>
      <c r="Y23" s="88"/>
      <c r="Z23" s="88"/>
    </row>
    <row r="24" spans="1:26" ht="15">
      <c r="A24" s="88"/>
      <c r="B24" s="88">
        <v>4</v>
      </c>
      <c r="C24" s="105" t="s">
        <v>500</v>
      </c>
      <c r="D24" s="88"/>
      <c r="E24" s="88"/>
      <c r="F24" s="88"/>
      <c r="G24" s="88"/>
      <c r="H24" s="88"/>
      <c r="I24" s="88"/>
      <c r="J24" s="88"/>
      <c r="K24" s="88"/>
      <c r="L24" s="88"/>
      <c r="M24" s="88"/>
      <c r="N24" s="88"/>
      <c r="O24" s="88"/>
      <c r="P24" s="88"/>
      <c r="Q24" s="88"/>
      <c r="R24" s="88"/>
      <c r="S24" s="88"/>
      <c r="T24" s="88"/>
      <c r="U24" s="88"/>
      <c r="V24" s="88"/>
      <c r="W24" s="88"/>
      <c r="X24" s="88"/>
      <c r="Y24" s="88"/>
      <c r="Z24" s="88"/>
    </row>
    <row r="25" spans="1:26" ht="15">
      <c r="A25" s="88"/>
      <c r="B25" s="88">
        <v>5</v>
      </c>
      <c r="C25" s="105" t="s">
        <v>474</v>
      </c>
      <c r="D25" s="88"/>
      <c r="E25" s="88"/>
      <c r="F25" s="88"/>
      <c r="G25" s="88"/>
      <c r="H25" s="88"/>
      <c r="I25" s="88"/>
      <c r="J25" s="88"/>
      <c r="K25" s="88"/>
      <c r="L25" s="88"/>
      <c r="M25" s="88"/>
      <c r="N25" s="88"/>
      <c r="O25" s="88"/>
      <c r="P25" s="88"/>
      <c r="Q25" s="88"/>
      <c r="R25" s="88"/>
      <c r="S25" s="88"/>
      <c r="T25" s="88"/>
      <c r="U25" s="88"/>
      <c r="V25" s="88"/>
      <c r="W25" s="88"/>
      <c r="X25" s="88"/>
      <c r="Y25" s="88"/>
      <c r="Z25" s="88"/>
    </row>
    <row r="26" spans="1:26" ht="15">
      <c r="A26" s="88"/>
      <c r="B26" s="88">
        <v>6</v>
      </c>
      <c r="C26" s="105" t="s">
        <v>485</v>
      </c>
      <c r="D26" s="88"/>
      <c r="E26" s="88"/>
      <c r="F26" s="88"/>
      <c r="G26" s="88"/>
      <c r="H26" s="88"/>
      <c r="I26" s="88"/>
      <c r="J26" s="88"/>
      <c r="K26" s="88"/>
      <c r="L26" s="88"/>
      <c r="M26" s="88"/>
      <c r="N26" s="88"/>
      <c r="O26" s="88"/>
      <c r="P26" s="88"/>
      <c r="Q26" s="88"/>
      <c r="R26" s="88"/>
      <c r="S26" s="88"/>
      <c r="T26" s="88"/>
      <c r="U26" s="88"/>
      <c r="V26" s="88"/>
      <c r="W26" s="88"/>
      <c r="X26" s="88"/>
      <c r="Y26" s="88"/>
      <c r="Z26" s="88"/>
    </row>
    <row r="27" spans="1:26" ht="15">
      <c r="A27" s="88"/>
      <c r="B27" s="88">
        <v>7</v>
      </c>
      <c r="C27" s="105" t="s">
        <v>421</v>
      </c>
      <c r="D27" s="88"/>
      <c r="E27" s="88"/>
      <c r="F27" s="88"/>
      <c r="G27" s="88"/>
      <c r="H27" s="88"/>
      <c r="I27" s="88"/>
      <c r="J27" s="88"/>
      <c r="K27" s="88"/>
      <c r="L27" s="88"/>
      <c r="M27" s="88"/>
      <c r="N27" s="88"/>
      <c r="O27" s="88"/>
      <c r="P27" s="88"/>
      <c r="Q27" s="88"/>
      <c r="R27" s="88"/>
      <c r="S27" s="88"/>
      <c r="T27" s="88"/>
      <c r="U27" s="88"/>
      <c r="V27" s="88"/>
      <c r="W27" s="88"/>
      <c r="X27" s="88"/>
      <c r="Y27" s="88"/>
      <c r="Z27" s="88"/>
    </row>
    <row r="28" spans="1:26" ht="15">
      <c r="A28" s="88"/>
      <c r="B28" s="88">
        <v>8</v>
      </c>
      <c r="C28" s="105" t="s">
        <v>420</v>
      </c>
      <c r="D28" s="88"/>
      <c r="E28" s="88"/>
      <c r="F28" s="88"/>
      <c r="G28" s="88"/>
      <c r="H28" s="88"/>
      <c r="I28" s="88"/>
      <c r="J28" s="88"/>
      <c r="K28" s="88"/>
      <c r="L28" s="88"/>
      <c r="M28" s="88"/>
      <c r="N28" s="88"/>
      <c r="O28" s="88"/>
      <c r="P28" s="88"/>
      <c r="Q28" s="88"/>
      <c r="R28" s="88"/>
      <c r="S28" s="88"/>
      <c r="T28" s="88"/>
      <c r="U28" s="88"/>
      <c r="V28" s="88"/>
      <c r="W28" s="88"/>
      <c r="X28" s="88"/>
      <c r="Y28" s="88"/>
      <c r="Z28" s="88"/>
    </row>
    <row r="29" spans="1:26" ht="15">
      <c r="A29" s="88"/>
      <c r="B29" s="88">
        <v>9</v>
      </c>
      <c r="C29" s="105" t="s">
        <v>511</v>
      </c>
      <c r="D29" s="88"/>
      <c r="E29" s="88"/>
      <c r="F29" s="88"/>
      <c r="G29" s="88"/>
      <c r="H29" s="88"/>
      <c r="I29" s="88"/>
      <c r="J29" s="88"/>
      <c r="K29" s="88"/>
      <c r="L29" s="88"/>
      <c r="M29" s="88"/>
      <c r="N29" s="88"/>
      <c r="O29" s="88"/>
      <c r="P29" s="88"/>
      <c r="Q29" s="88"/>
      <c r="R29" s="88"/>
      <c r="S29" s="88"/>
      <c r="T29" s="88"/>
      <c r="U29" s="88"/>
      <c r="V29" s="88"/>
      <c r="W29" s="88"/>
      <c r="X29" s="88"/>
      <c r="Y29" s="88"/>
      <c r="Z29" s="88"/>
    </row>
    <row r="30" spans="1:26" ht="15">
      <c r="A30" s="88"/>
      <c r="B30" s="88">
        <v>10</v>
      </c>
      <c r="C30" s="105" t="s">
        <v>132</v>
      </c>
      <c r="D30" s="88"/>
      <c r="E30" s="88"/>
      <c r="F30" s="88"/>
      <c r="G30" s="88"/>
      <c r="H30" s="88"/>
      <c r="I30" s="88"/>
      <c r="J30" s="88"/>
      <c r="K30" s="88"/>
      <c r="L30" s="88"/>
      <c r="M30" s="88"/>
      <c r="N30" s="88"/>
      <c r="O30" s="88"/>
      <c r="P30" s="88"/>
      <c r="Q30" s="88"/>
      <c r="R30" s="88"/>
      <c r="S30" s="88"/>
      <c r="T30" s="88"/>
      <c r="U30" s="88"/>
      <c r="V30" s="88"/>
      <c r="W30" s="88"/>
      <c r="X30" s="88"/>
      <c r="Y30" s="88"/>
      <c r="Z30" s="88"/>
    </row>
    <row r="31" spans="1:26" ht="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5">
      <c r="A32" s="88"/>
      <c r="B32" s="104" t="s">
        <v>401</v>
      </c>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5">
      <c r="A33" s="88"/>
      <c r="B33" s="88"/>
      <c r="C33" s="52" t="s">
        <v>392</v>
      </c>
      <c r="D33" s="88" t="s">
        <v>391</v>
      </c>
      <c r="E33" s="88"/>
      <c r="F33" s="88"/>
      <c r="G33" s="88"/>
      <c r="H33" s="88"/>
      <c r="I33" s="88"/>
      <c r="J33" s="88"/>
      <c r="K33" s="88"/>
      <c r="L33" s="88"/>
      <c r="M33" s="88"/>
      <c r="N33" s="88"/>
      <c r="O33" s="88"/>
      <c r="P33" s="88"/>
      <c r="Q33" s="88"/>
      <c r="R33" s="88"/>
      <c r="S33" s="88"/>
      <c r="T33" s="88"/>
      <c r="U33" s="88"/>
      <c r="V33" s="88"/>
      <c r="W33" s="88"/>
      <c r="X33" s="88"/>
      <c r="Y33" s="88"/>
      <c r="Z33" s="88"/>
    </row>
    <row r="34" spans="1:26" ht="15">
      <c r="A34" s="88"/>
      <c r="B34" s="88"/>
      <c r="C34" s="105" t="s">
        <v>393</v>
      </c>
      <c r="D34" s="88" t="s">
        <v>398</v>
      </c>
      <c r="E34" s="88"/>
      <c r="F34" s="88"/>
      <c r="G34" s="88"/>
      <c r="H34" s="88"/>
      <c r="I34" s="88"/>
      <c r="J34" s="88"/>
      <c r="K34" s="88"/>
      <c r="L34" s="88"/>
      <c r="M34" s="88"/>
      <c r="N34" s="88"/>
      <c r="O34" s="88"/>
      <c r="P34" s="88"/>
      <c r="Q34" s="88"/>
      <c r="R34" s="88"/>
      <c r="S34" s="88"/>
      <c r="T34" s="88"/>
      <c r="U34" s="88"/>
      <c r="V34" s="88"/>
      <c r="W34" s="88"/>
      <c r="X34" s="88"/>
      <c r="Y34" s="88"/>
      <c r="Z34" s="88"/>
    </row>
    <row r="35" spans="1:26" ht="15">
      <c r="A35" s="88"/>
      <c r="B35" s="88"/>
      <c r="C35" s="105" t="s">
        <v>394</v>
      </c>
      <c r="D35" s="88" t="s">
        <v>547</v>
      </c>
      <c r="E35" s="88"/>
      <c r="F35" s="88"/>
      <c r="G35" s="88"/>
      <c r="H35" s="88"/>
      <c r="I35" s="88"/>
      <c r="J35" s="88"/>
      <c r="K35" s="88"/>
      <c r="L35" s="88"/>
      <c r="M35" s="88"/>
      <c r="N35" s="88"/>
      <c r="O35" s="88"/>
      <c r="P35" s="88"/>
      <c r="Q35" s="88"/>
      <c r="R35" s="88"/>
      <c r="S35" s="88"/>
      <c r="T35" s="88"/>
      <c r="U35" s="88"/>
      <c r="V35" s="88"/>
      <c r="W35" s="88"/>
      <c r="X35" s="88"/>
      <c r="Y35" s="88"/>
      <c r="Z35" s="88"/>
    </row>
    <row r="36" spans="1:26" ht="15">
      <c r="A36" s="88"/>
      <c r="B36" s="88"/>
      <c r="C36" s="105" t="s">
        <v>395</v>
      </c>
      <c r="D36" s="88" t="s">
        <v>549</v>
      </c>
      <c r="E36" s="88"/>
      <c r="F36" s="88"/>
      <c r="G36" s="88"/>
      <c r="H36" s="88"/>
      <c r="I36" s="88"/>
      <c r="J36" s="88"/>
      <c r="K36" s="88"/>
      <c r="L36" s="88"/>
      <c r="M36" s="88"/>
      <c r="N36" s="88"/>
      <c r="O36" s="88"/>
      <c r="P36" s="88"/>
      <c r="Q36" s="88"/>
      <c r="R36" s="88"/>
      <c r="S36" s="88"/>
      <c r="T36" s="88"/>
      <c r="U36" s="88"/>
      <c r="V36" s="88"/>
      <c r="W36" s="88"/>
      <c r="X36" s="88"/>
      <c r="Y36" s="88"/>
      <c r="Z36" s="88"/>
    </row>
    <row r="37" spans="1:26" ht="15">
      <c r="A37" s="88"/>
      <c r="B37" s="88"/>
      <c r="C37" s="105" t="s">
        <v>396</v>
      </c>
      <c r="D37" s="88" t="s">
        <v>399</v>
      </c>
      <c r="E37" s="88"/>
      <c r="F37" s="88"/>
      <c r="G37" s="88"/>
      <c r="H37" s="88"/>
      <c r="I37" s="88"/>
      <c r="J37" s="88"/>
      <c r="K37" s="88"/>
      <c r="L37" s="88"/>
      <c r="M37" s="88"/>
      <c r="N37" s="88"/>
      <c r="O37" s="88"/>
      <c r="P37" s="88"/>
      <c r="Q37" s="88"/>
      <c r="R37" s="88"/>
      <c r="S37" s="88"/>
      <c r="T37" s="88"/>
      <c r="U37" s="88"/>
      <c r="V37" s="88"/>
      <c r="W37" s="88"/>
      <c r="X37" s="88"/>
      <c r="Y37" s="88"/>
      <c r="Z37" s="88"/>
    </row>
    <row r="38" spans="1:26" ht="15">
      <c r="A38" s="88"/>
      <c r="B38" s="88"/>
      <c r="C38" s="105" t="s">
        <v>397</v>
      </c>
      <c r="D38" s="88" t="s">
        <v>400</v>
      </c>
      <c r="E38" s="88"/>
      <c r="F38" s="88"/>
      <c r="G38" s="88"/>
      <c r="H38" s="88"/>
      <c r="I38" s="88"/>
      <c r="J38" s="88"/>
      <c r="K38" s="88"/>
      <c r="L38" s="88"/>
      <c r="M38" s="88"/>
      <c r="N38" s="88"/>
      <c r="O38" s="88"/>
      <c r="P38" s="88"/>
      <c r="Q38" s="88"/>
      <c r="R38" s="88"/>
      <c r="S38" s="88"/>
      <c r="T38" s="88"/>
      <c r="U38" s="88"/>
      <c r="V38" s="88"/>
      <c r="W38" s="88"/>
      <c r="X38" s="88"/>
      <c r="Y38" s="88"/>
      <c r="Z38" s="88"/>
    </row>
    <row r="39" spans="1:26" ht="15">
      <c r="A39" s="88"/>
      <c r="B39" s="88"/>
      <c r="C39" s="105" t="s">
        <v>403</v>
      </c>
      <c r="D39" s="88" t="s">
        <v>404</v>
      </c>
      <c r="E39" s="88"/>
      <c r="F39" s="88"/>
      <c r="G39" s="88"/>
      <c r="H39" s="88"/>
      <c r="I39" s="88"/>
      <c r="J39" s="88"/>
      <c r="K39" s="88"/>
      <c r="L39" s="88"/>
      <c r="M39" s="88"/>
      <c r="N39" s="88"/>
      <c r="O39" s="88"/>
      <c r="P39" s="88"/>
      <c r="Q39" s="88"/>
      <c r="R39" s="88"/>
      <c r="S39" s="88"/>
      <c r="T39" s="88"/>
      <c r="U39" s="88"/>
      <c r="V39" s="88"/>
      <c r="W39" s="88"/>
      <c r="X39" s="88"/>
      <c r="Y39" s="88"/>
      <c r="Z39" s="88"/>
    </row>
    <row r="40" spans="1:26" ht="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sheetData>
  <mergeCells count="1">
    <mergeCell ref="B5:M9"/>
  </mergeCells>
  <hyperlinks>
    <hyperlink ref="C33" location="'Graphique 1'!A1" display="Graphique 1"/>
    <hyperlink ref="C34" location="'Graphique 2'!A1" display="Graphique 2"/>
    <hyperlink ref="C35" location="'Graphique 3'!A1" display="Graphique 3"/>
    <hyperlink ref="C36" location="'Graphique 4'!A1" display="Graphique 4"/>
    <hyperlink ref="C37" location="'Graphique 5'!A1" display="Graphique 5"/>
    <hyperlink ref="C38" location="'Graphique 6'!A1" display="Graphique 6"/>
    <hyperlink ref="C39" location="'Graphique 7'!A1" display="Graphique 7"/>
    <hyperlink ref="C21" location="'Part PIB'!A1" display="Part des impôts dans le PIB et les PO"/>
    <hyperlink ref="C23" location="Distribution!A1" display="Distribution des revenus et part des impôts"/>
    <hyperlink ref="C22" location="Top!A1" display="Taux et seuils supérieurs de revenus"/>
    <hyperlink ref="C24" location="Inflation!A1" display="Inflation"/>
    <hyperlink ref="C25" location="Foyers!A1" display="Foyers imposables"/>
    <hyperlink ref="C26" location="'CSG - CRDS'!A1" display="Part de la CSG dans le PIB"/>
    <hyperlink ref="C27" location="'Données Villa'!A1" display="Séries historique de comptabilité nationale"/>
    <hyperlink ref="C28" location="'UK series'!A1" display="UK macro series"/>
    <hyperlink ref="C29" location="'Top rates'!A1" display="Top personal income tax rates in Europe"/>
    <hyperlink ref="C30" location="'Tax wedges'!A1" display="Tax wedges for a single worker with 67 % of average earnings, no childre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topLeftCell="A1">
      <pane xSplit="1" ySplit="8" topLeftCell="B96" activePane="bottomRight" state="frozen"/>
      <selection pane="topRight" activeCell="B1" sqref="B1"/>
      <selection pane="bottomLeft" activeCell="A8" sqref="A8"/>
      <selection pane="bottomRight" activeCell="F116" sqref="F116"/>
    </sheetView>
  </sheetViews>
  <sheetFormatPr defaultColWidth="11.421875" defaultRowHeight="15"/>
  <cols>
    <col min="2" max="2" width="14.140625" style="0" customWidth="1"/>
    <col min="3" max="3" width="13.8515625" style="0" bestFit="1" customWidth="1"/>
    <col min="4" max="4" width="9.140625" style="1" customWidth="1"/>
    <col min="5" max="5" width="9.421875" style="1" customWidth="1"/>
    <col min="6" max="6" width="12.7109375" style="1" customWidth="1"/>
  </cols>
  <sheetData>
    <row r="1" spans="1:7" ht="15">
      <c r="A1" s="112" t="s">
        <v>410</v>
      </c>
      <c r="B1" s="112" t="s">
        <v>420</v>
      </c>
      <c r="C1" s="110"/>
      <c r="D1" s="270"/>
      <c r="E1" s="270"/>
      <c r="F1" s="270"/>
      <c r="G1" s="271"/>
    </row>
    <row r="2" spans="1:7" ht="15">
      <c r="A2" s="114" t="s">
        <v>413</v>
      </c>
      <c r="B2" s="92" t="s">
        <v>522</v>
      </c>
      <c r="C2" s="58"/>
      <c r="D2" s="127"/>
      <c r="E2" s="127"/>
      <c r="F2" s="127"/>
      <c r="G2" s="139"/>
    </row>
    <row r="3" spans="1:7" ht="15">
      <c r="A3" s="111" t="s">
        <v>415</v>
      </c>
      <c r="B3" s="92" t="s">
        <v>523</v>
      </c>
      <c r="C3" s="58"/>
      <c r="D3" s="127"/>
      <c r="E3" s="127"/>
      <c r="F3" s="127"/>
      <c r="G3" s="139"/>
    </row>
    <row r="4" spans="1:7" ht="15">
      <c r="A4" s="111"/>
      <c r="B4" s="92" t="s">
        <v>416</v>
      </c>
      <c r="C4" s="58"/>
      <c r="D4" s="127"/>
      <c r="E4" s="127"/>
      <c r="F4" s="127"/>
      <c r="G4" s="139"/>
    </row>
    <row r="5" spans="1:7" ht="15">
      <c r="A5" s="111"/>
      <c r="B5" s="92" t="s">
        <v>520</v>
      </c>
      <c r="C5" s="58"/>
      <c r="D5" s="127"/>
      <c r="E5" s="127"/>
      <c r="F5" s="127"/>
      <c r="G5" s="139"/>
    </row>
    <row r="6" spans="1:7" ht="15">
      <c r="A6" s="114"/>
      <c r="B6" s="241"/>
      <c r="C6" s="118"/>
      <c r="D6" s="275"/>
      <c r="E6" s="275"/>
      <c r="F6" s="275"/>
      <c r="G6" s="183"/>
    </row>
    <row r="7" spans="1:7" ht="15">
      <c r="A7" s="130" t="s">
        <v>412</v>
      </c>
      <c r="B7" s="315" t="s">
        <v>419</v>
      </c>
      <c r="C7" s="316"/>
      <c r="D7" s="132" t="s">
        <v>418</v>
      </c>
      <c r="E7" s="315" t="s">
        <v>131</v>
      </c>
      <c r="F7" s="316"/>
      <c r="G7" s="132" t="s">
        <v>418</v>
      </c>
    </row>
    <row r="8" spans="1:9" ht="30" customHeight="1">
      <c r="A8" s="108"/>
      <c r="B8" s="125" t="s">
        <v>377</v>
      </c>
      <c r="C8" s="125" t="s">
        <v>376</v>
      </c>
      <c r="D8" s="273" t="s">
        <v>417</v>
      </c>
      <c r="E8" s="273" t="s">
        <v>375</v>
      </c>
      <c r="F8" s="273" t="s">
        <v>524</v>
      </c>
      <c r="G8" s="273" t="s">
        <v>512</v>
      </c>
      <c r="H8" s="327" t="s">
        <v>525</v>
      </c>
      <c r="I8" s="327"/>
    </row>
    <row r="9" spans="1:9" ht="15">
      <c r="A9" s="120">
        <v>1911</v>
      </c>
      <c r="B9" s="137"/>
      <c r="C9" s="272"/>
      <c r="D9" s="136"/>
      <c r="E9" s="135"/>
      <c r="F9" s="134"/>
      <c r="G9" s="191">
        <v>41.315655</v>
      </c>
      <c r="H9" s="107"/>
      <c r="I9" s="335" t="s">
        <v>519</v>
      </c>
    </row>
    <row r="10" spans="1:9" ht="15">
      <c r="A10" s="120">
        <v>1912</v>
      </c>
      <c r="B10" s="137"/>
      <c r="C10" s="272"/>
      <c r="D10" s="136"/>
      <c r="E10" s="135"/>
      <c r="F10" s="134"/>
      <c r="G10" s="191">
        <v>41.112686</v>
      </c>
      <c r="H10" s="107"/>
      <c r="I10" s="330"/>
    </row>
    <row r="11" spans="1:9" ht="15">
      <c r="A11" s="120">
        <v>1913</v>
      </c>
      <c r="B11" s="137"/>
      <c r="C11" s="136"/>
      <c r="D11" s="136"/>
      <c r="E11" s="135"/>
      <c r="F11" s="134"/>
      <c r="G11" s="191">
        <v>43.901763</v>
      </c>
      <c r="H11" s="107"/>
      <c r="I11" s="330"/>
    </row>
    <row r="12" spans="1:9" ht="15">
      <c r="A12" s="120">
        <v>1914</v>
      </c>
      <c r="B12" s="137">
        <v>2.6923076923076925</v>
      </c>
      <c r="C12" s="136"/>
      <c r="D12" s="136">
        <v>110</v>
      </c>
      <c r="E12" s="274">
        <f aca="true" t="shared" si="0" ref="E12:E74">G12/1000/B12</f>
        <v>0.022071708657142853</v>
      </c>
      <c r="F12" s="134">
        <f>D12/1000/B12</f>
        <v>0.040857142857142856</v>
      </c>
      <c r="G12" s="191">
        <v>59.423831</v>
      </c>
      <c r="H12" s="107"/>
      <c r="I12" s="330"/>
    </row>
    <row r="13" spans="1:9" ht="15">
      <c r="A13" s="120">
        <v>1915</v>
      </c>
      <c r="B13" s="137">
        <v>3.055555555555556</v>
      </c>
      <c r="C13" s="136"/>
      <c r="D13" s="136">
        <v>164</v>
      </c>
      <c r="E13" s="274">
        <f t="shared" si="0"/>
        <v>0.03677659723636363</v>
      </c>
      <c r="F13" s="134">
        <f aca="true" t="shared" si="1" ref="F13:F43">D13/1000/B13</f>
        <v>0.05367272727272727</v>
      </c>
      <c r="G13" s="191">
        <v>112.372936</v>
      </c>
      <c r="H13" s="107"/>
      <c r="I13" s="330"/>
    </row>
    <row r="14" spans="1:9" ht="15">
      <c r="A14" s="120">
        <v>1916</v>
      </c>
      <c r="B14" s="137">
        <v>3.442622950819672</v>
      </c>
      <c r="C14" s="136"/>
      <c r="D14" s="136">
        <v>342</v>
      </c>
      <c r="E14" s="274">
        <f t="shared" si="0"/>
        <v>0.05418485894761905</v>
      </c>
      <c r="F14" s="134">
        <f t="shared" si="1"/>
        <v>0.09934285714285715</v>
      </c>
      <c r="G14" s="191">
        <v>186.538039</v>
      </c>
      <c r="H14" s="107"/>
      <c r="I14" s="330"/>
    </row>
    <row r="15" spans="1:9" ht="15">
      <c r="A15" s="120">
        <v>1917</v>
      </c>
      <c r="B15" s="137">
        <v>4.444444444444445</v>
      </c>
      <c r="C15" s="136"/>
      <c r="D15" s="136">
        <v>484</v>
      </c>
      <c r="E15" s="274">
        <f t="shared" si="0"/>
        <v>0.04834282275</v>
      </c>
      <c r="F15" s="134">
        <f t="shared" si="1"/>
        <v>0.1089</v>
      </c>
      <c r="G15" s="191">
        <v>214.85699</v>
      </c>
      <c r="H15" s="107"/>
      <c r="I15" s="330"/>
    </row>
    <row r="16" spans="1:9" ht="15">
      <c r="A16" s="120">
        <v>1918</v>
      </c>
      <c r="B16" s="137">
        <v>5.175438596491228</v>
      </c>
      <c r="C16" s="136"/>
      <c r="D16" s="136">
        <v>599</v>
      </c>
      <c r="E16" s="274">
        <f t="shared" si="0"/>
        <v>0.04979438828135594</v>
      </c>
      <c r="F16" s="134">
        <f t="shared" si="1"/>
        <v>0.11573898305084745</v>
      </c>
      <c r="G16" s="191">
        <v>257.707799</v>
      </c>
      <c r="H16" s="107"/>
      <c r="I16" s="330"/>
    </row>
    <row r="17" spans="1:9" ht="15">
      <c r="A17" s="120">
        <v>1919</v>
      </c>
      <c r="B17" s="137">
        <v>5.4411764705882355</v>
      </c>
      <c r="C17" s="136"/>
      <c r="D17" s="136">
        <v>690</v>
      </c>
      <c r="E17" s="274">
        <f t="shared" si="0"/>
        <v>0.05826487648648648</v>
      </c>
      <c r="F17" s="134">
        <f t="shared" si="1"/>
        <v>0.1268108108108108</v>
      </c>
      <c r="G17" s="104">
        <v>317.029475</v>
      </c>
      <c r="H17" s="329" t="s">
        <v>518</v>
      </c>
      <c r="I17" s="330"/>
    </row>
    <row r="18" spans="1:9" ht="15">
      <c r="A18" s="120">
        <v>1920</v>
      </c>
      <c r="B18" s="137">
        <v>5.864661654135339</v>
      </c>
      <c r="C18" s="136"/>
      <c r="D18" s="136">
        <v>702</v>
      </c>
      <c r="E18" s="274">
        <f t="shared" si="0"/>
        <v>0.058087807633333335</v>
      </c>
      <c r="F18" s="134">
        <f t="shared" si="1"/>
        <v>0.11969999999999999</v>
      </c>
      <c r="G18" s="104">
        <v>340.665338</v>
      </c>
      <c r="H18" s="336"/>
      <c r="I18" s="333"/>
    </row>
    <row r="19" spans="1:9" ht="15">
      <c r="A19" s="120">
        <v>1921</v>
      </c>
      <c r="B19" s="137">
        <v>5.066666666666666</v>
      </c>
      <c r="C19" s="136"/>
      <c r="D19" s="136">
        <v>610</v>
      </c>
      <c r="E19" s="274">
        <f t="shared" si="0"/>
        <v>0.06610532565789475</v>
      </c>
      <c r="F19" s="134">
        <f t="shared" si="1"/>
        <v>0.12039473684210526</v>
      </c>
      <c r="G19" s="191">
        <v>334.93365</v>
      </c>
      <c r="H19" s="330"/>
      <c r="I19" s="107"/>
    </row>
    <row r="20" spans="1:9" ht="15">
      <c r="A20" s="120">
        <v>1922</v>
      </c>
      <c r="B20" s="137">
        <v>4.529411764705882</v>
      </c>
      <c r="C20" s="136"/>
      <c r="D20" s="136">
        <v>552</v>
      </c>
      <c r="E20" s="274">
        <f t="shared" si="0"/>
        <v>0.06940736244155844</v>
      </c>
      <c r="F20" s="134">
        <f t="shared" si="1"/>
        <v>0.12187012987012988</v>
      </c>
      <c r="G20" s="88">
        <v>314.374524</v>
      </c>
      <c r="H20" s="330"/>
      <c r="I20" s="107"/>
    </row>
    <row r="21" spans="1:9" ht="15">
      <c r="A21" s="120">
        <v>1923</v>
      </c>
      <c r="B21" s="137">
        <v>4.277777777777778</v>
      </c>
      <c r="C21" s="136"/>
      <c r="D21" s="136">
        <v>494</v>
      </c>
      <c r="E21" s="274">
        <f t="shared" si="0"/>
        <v>0.06345189981818182</v>
      </c>
      <c r="F21" s="134">
        <f t="shared" si="1"/>
        <v>0.11548051948051948</v>
      </c>
      <c r="G21" s="88">
        <v>271.433127</v>
      </c>
      <c r="H21" s="330"/>
      <c r="I21" s="107"/>
    </row>
    <row r="22" spans="1:9" ht="15">
      <c r="A22" s="120">
        <v>1924</v>
      </c>
      <c r="B22" s="137">
        <v>4.318181818181818</v>
      </c>
      <c r="C22" s="136"/>
      <c r="D22" s="136">
        <v>477</v>
      </c>
      <c r="E22" s="274">
        <f t="shared" si="0"/>
        <v>0.06378987166315789</v>
      </c>
      <c r="F22" s="134">
        <f t="shared" si="1"/>
        <v>0.11046315789473683</v>
      </c>
      <c r="G22" s="88">
        <v>275.456264</v>
      </c>
      <c r="H22" s="330"/>
      <c r="I22" s="107"/>
    </row>
    <row r="23" spans="1:9" ht="15">
      <c r="A23" s="120">
        <v>1925</v>
      </c>
      <c r="B23" s="137">
        <v>4.550898203592815</v>
      </c>
      <c r="C23" s="136"/>
      <c r="D23" s="136">
        <v>465</v>
      </c>
      <c r="E23" s="274">
        <f t="shared" si="0"/>
        <v>0.05670637826973683</v>
      </c>
      <c r="F23" s="134">
        <f t="shared" si="1"/>
        <v>0.10217763157894737</v>
      </c>
      <c r="G23" s="88">
        <v>258.064955</v>
      </c>
      <c r="H23" s="330"/>
      <c r="I23" s="107"/>
    </row>
    <row r="24" spans="1:9" ht="15">
      <c r="A24" s="120">
        <v>1926</v>
      </c>
      <c r="B24" s="137">
        <v>4.3428571428571425</v>
      </c>
      <c r="C24" s="136"/>
      <c r="D24" s="136">
        <v>450</v>
      </c>
      <c r="E24" s="274">
        <f t="shared" si="0"/>
        <v>0.05299181171052632</v>
      </c>
      <c r="F24" s="134">
        <f t="shared" si="1"/>
        <v>0.1036184210526316</v>
      </c>
      <c r="G24" s="88">
        <v>230.135868</v>
      </c>
      <c r="H24" s="330"/>
      <c r="I24" s="107"/>
    </row>
    <row r="25" spans="1:9" ht="15">
      <c r="A25" s="120">
        <v>1927</v>
      </c>
      <c r="B25" s="137">
        <v>4.550898203592815</v>
      </c>
      <c r="C25" s="136"/>
      <c r="D25" s="136">
        <v>453</v>
      </c>
      <c r="E25" s="274">
        <f t="shared" si="0"/>
        <v>0.05570227165263157</v>
      </c>
      <c r="F25" s="134">
        <f t="shared" si="1"/>
        <v>0.09954078947368421</v>
      </c>
      <c r="G25" s="88">
        <v>253.495368</v>
      </c>
      <c r="H25" s="330"/>
      <c r="I25" s="107"/>
    </row>
    <row r="26" spans="1:9" ht="15">
      <c r="A26" s="120">
        <v>1928</v>
      </c>
      <c r="B26" s="137">
        <v>4.545454545454546</v>
      </c>
      <c r="C26" s="136"/>
      <c r="D26" s="136">
        <v>450</v>
      </c>
      <c r="E26" s="274">
        <f t="shared" si="0"/>
        <v>0.052200360519999996</v>
      </c>
      <c r="F26" s="134">
        <f t="shared" si="1"/>
        <v>0.09899999999999999</v>
      </c>
      <c r="G26" s="88">
        <v>237.274366</v>
      </c>
      <c r="H26" s="333"/>
      <c r="I26" s="107"/>
    </row>
    <row r="27" spans="1:9" ht="15">
      <c r="A27" s="120">
        <v>1929</v>
      </c>
      <c r="B27" s="137">
        <v>4.62962962962963</v>
      </c>
      <c r="C27" s="136"/>
      <c r="D27" s="136">
        <v>455</v>
      </c>
      <c r="E27" s="274">
        <f t="shared" si="0"/>
        <v>0.051380579232</v>
      </c>
      <c r="F27" s="134">
        <f t="shared" si="1"/>
        <v>0.09828</v>
      </c>
      <c r="G27" s="88">
        <v>237.873052</v>
      </c>
      <c r="H27" s="335" t="s">
        <v>517</v>
      </c>
      <c r="I27" s="107"/>
    </row>
    <row r="28" spans="1:9" ht="15" customHeight="1">
      <c r="A28" s="120">
        <v>1930</v>
      </c>
      <c r="B28" s="137">
        <v>4.62962962962963</v>
      </c>
      <c r="C28" s="136"/>
      <c r="D28" s="136">
        <v>466</v>
      </c>
      <c r="E28" s="274">
        <f t="shared" si="0"/>
        <v>0.055153289663999995</v>
      </c>
      <c r="F28" s="134">
        <f t="shared" si="1"/>
        <v>0.10065600000000001</v>
      </c>
      <c r="G28" s="88">
        <v>255.339304</v>
      </c>
      <c r="H28" s="330"/>
      <c r="I28" s="107"/>
    </row>
    <row r="29" spans="1:9" ht="15">
      <c r="A29" s="120">
        <v>1931</v>
      </c>
      <c r="B29" s="137">
        <v>4.277456647398844</v>
      </c>
      <c r="C29" s="136"/>
      <c r="D29" s="136">
        <v>480</v>
      </c>
      <c r="E29" s="274">
        <f t="shared" si="0"/>
        <v>0.06741980498513514</v>
      </c>
      <c r="F29" s="134">
        <f t="shared" si="1"/>
        <v>0.11221621621621622</v>
      </c>
      <c r="G29" s="88">
        <v>288.385293</v>
      </c>
      <c r="H29" s="330"/>
      <c r="I29" s="107"/>
    </row>
    <row r="30" spans="1:9" ht="15">
      <c r="A30" s="120">
        <v>1932</v>
      </c>
      <c r="B30" s="137">
        <v>4.1807909604519775</v>
      </c>
      <c r="C30" s="136"/>
      <c r="D30" s="136">
        <v>511</v>
      </c>
      <c r="E30" s="274">
        <f t="shared" si="0"/>
        <v>0.05993123678513513</v>
      </c>
      <c r="F30" s="134">
        <f t="shared" si="1"/>
        <v>0.12222567567567567</v>
      </c>
      <c r="G30" s="88">
        <v>250.559973</v>
      </c>
      <c r="H30" s="330"/>
      <c r="I30" s="107"/>
    </row>
    <row r="31" spans="1:9" ht="15">
      <c r="A31" s="120">
        <v>1933</v>
      </c>
      <c r="B31" s="137">
        <v>4.1530054644808745</v>
      </c>
      <c r="C31" s="136"/>
      <c r="D31" s="136">
        <v>487</v>
      </c>
      <c r="E31" s="274">
        <f t="shared" si="0"/>
        <v>0.05504868340657894</v>
      </c>
      <c r="F31" s="134">
        <f t="shared" si="1"/>
        <v>0.11726447368421052</v>
      </c>
      <c r="G31" s="88">
        <v>228.617483</v>
      </c>
      <c r="H31" s="330"/>
      <c r="I31" s="107"/>
    </row>
    <row r="32" spans="1:9" ht="15">
      <c r="A32" s="120">
        <v>1934</v>
      </c>
      <c r="B32" s="137">
        <v>4.406779661016949</v>
      </c>
      <c r="C32" s="136"/>
      <c r="D32" s="136">
        <v>481</v>
      </c>
      <c r="E32" s="274">
        <f t="shared" si="0"/>
        <v>0.05201416468076924</v>
      </c>
      <c r="F32" s="134">
        <f t="shared" si="1"/>
        <v>0.10915</v>
      </c>
      <c r="G32" s="88">
        <v>229.214963</v>
      </c>
      <c r="H32" s="330"/>
      <c r="I32" s="107"/>
    </row>
    <row r="33" spans="1:9" ht="15">
      <c r="A33" s="120">
        <v>1935</v>
      </c>
      <c r="B33" s="137">
        <v>4.642857142857143</v>
      </c>
      <c r="C33" s="136"/>
      <c r="D33" s="136">
        <v>468</v>
      </c>
      <c r="E33" s="274">
        <f t="shared" si="0"/>
        <v>0.05112419458461538</v>
      </c>
      <c r="F33" s="134">
        <f t="shared" si="1"/>
        <v>0.1008</v>
      </c>
      <c r="G33" s="88">
        <v>237.362332</v>
      </c>
      <c r="H33" s="330"/>
      <c r="I33" s="107"/>
    </row>
    <row r="34" spans="1:9" ht="15">
      <c r="A34" s="120">
        <v>1936</v>
      </c>
      <c r="B34" s="137">
        <v>4.814814814814815</v>
      </c>
      <c r="C34" s="136"/>
      <c r="D34" s="136">
        <v>477</v>
      </c>
      <c r="E34" s="274">
        <f t="shared" si="0"/>
        <v>0.05338453915384616</v>
      </c>
      <c r="F34" s="134">
        <f t="shared" si="1"/>
        <v>0.09906923076923077</v>
      </c>
      <c r="G34" s="88">
        <v>257.03667</v>
      </c>
      <c r="H34" s="330"/>
      <c r="I34" s="107"/>
    </row>
    <row r="35" spans="1:9" ht="15">
      <c r="A35" s="120">
        <v>1937</v>
      </c>
      <c r="B35" s="137">
        <v>5.2</v>
      </c>
      <c r="C35" s="136"/>
      <c r="D35" s="136">
        <v>527</v>
      </c>
      <c r="E35" s="274">
        <f t="shared" si="0"/>
        <v>0.057281066923076926</v>
      </c>
      <c r="F35" s="134">
        <f t="shared" si="1"/>
        <v>0.10134615384615385</v>
      </c>
      <c r="G35" s="104">
        <v>297.861548</v>
      </c>
      <c r="H35" s="330"/>
      <c r="I35" s="332" t="s">
        <v>515</v>
      </c>
    </row>
    <row r="36" spans="1:9" ht="15">
      <c r="A36" s="120">
        <v>1938</v>
      </c>
      <c r="B36" s="137">
        <v>6.122448979591836</v>
      </c>
      <c r="C36" s="136"/>
      <c r="D36" s="136">
        <v>573</v>
      </c>
      <c r="E36" s="274">
        <f t="shared" si="0"/>
        <v>0.05488854625333334</v>
      </c>
      <c r="F36" s="134">
        <f t="shared" si="1"/>
        <v>0.09358999999999999</v>
      </c>
      <c r="G36" s="104">
        <v>336.052324</v>
      </c>
      <c r="H36" s="333"/>
      <c r="I36" s="334"/>
    </row>
    <row r="37" spans="1:9" ht="15">
      <c r="A37" s="120">
        <v>1939</v>
      </c>
      <c r="B37" s="137">
        <v>5.035460992907802</v>
      </c>
      <c r="C37" s="136"/>
      <c r="D37" s="136">
        <v>625</v>
      </c>
      <c r="E37" s="274">
        <f t="shared" si="0"/>
        <v>0.0777670405056338</v>
      </c>
      <c r="F37" s="134">
        <f t="shared" si="1"/>
        <v>0.12411971830985914</v>
      </c>
      <c r="G37" s="88">
        <v>391.592899</v>
      </c>
      <c r="H37" s="107"/>
      <c r="I37" s="330"/>
    </row>
    <row r="38" spans="1:9" ht="15">
      <c r="A38" s="120">
        <v>1940</v>
      </c>
      <c r="B38" s="137">
        <v>6.528925619834711</v>
      </c>
      <c r="C38" s="136"/>
      <c r="D38" s="136">
        <v>827</v>
      </c>
      <c r="E38" s="274">
        <f t="shared" si="0"/>
        <v>0.08129440996962026</v>
      </c>
      <c r="F38" s="134">
        <f t="shared" si="1"/>
        <v>0.12666708860759493</v>
      </c>
      <c r="G38" s="88">
        <v>530.765156</v>
      </c>
      <c r="H38" s="107"/>
      <c r="I38" s="330"/>
    </row>
    <row r="39" spans="1:9" ht="15">
      <c r="A39" s="120">
        <v>1941</v>
      </c>
      <c r="B39" s="137">
        <v>7.938931297709924</v>
      </c>
      <c r="C39" s="136"/>
      <c r="D39" s="136">
        <v>1274</v>
      </c>
      <c r="E39" s="274">
        <f t="shared" si="0"/>
        <v>0.0976788046048077</v>
      </c>
      <c r="F39" s="134">
        <f t="shared" si="1"/>
        <v>0.160475</v>
      </c>
      <c r="G39" s="88">
        <v>775.465319</v>
      </c>
      <c r="H39" s="107"/>
      <c r="I39" s="330"/>
    </row>
    <row r="40" spans="1:9" ht="15">
      <c r="A40" s="120">
        <v>1942</v>
      </c>
      <c r="B40" s="137">
        <v>8.724832214765101</v>
      </c>
      <c r="C40" s="136"/>
      <c r="D40" s="136">
        <v>1569</v>
      </c>
      <c r="E40" s="274">
        <f t="shared" si="0"/>
        <v>0.11545350537461536</v>
      </c>
      <c r="F40" s="134">
        <f t="shared" si="1"/>
        <v>0.17983153846153846</v>
      </c>
      <c r="G40" s="88">
        <v>1007.312463</v>
      </c>
      <c r="H40" s="107"/>
      <c r="I40" s="330"/>
    </row>
    <row r="41" spans="1:9" ht="15">
      <c r="A41" s="120">
        <v>1943</v>
      </c>
      <c r="B41" s="137">
        <v>9.404761904761905</v>
      </c>
      <c r="C41" s="136"/>
      <c r="D41" s="136">
        <v>1963</v>
      </c>
      <c r="E41" s="274">
        <f t="shared" si="0"/>
        <v>0.1257690412556962</v>
      </c>
      <c r="F41" s="134">
        <f t="shared" si="1"/>
        <v>0.20872405063291138</v>
      </c>
      <c r="G41" s="88">
        <v>1182.827888</v>
      </c>
      <c r="H41" s="107"/>
      <c r="I41" s="330"/>
    </row>
    <row r="42" spans="1:9" ht="15">
      <c r="A42" s="120">
        <v>1944</v>
      </c>
      <c r="B42" s="137">
        <v>9.587628865979383</v>
      </c>
      <c r="C42" s="136"/>
      <c r="D42" s="136">
        <v>2164</v>
      </c>
      <c r="E42" s="274">
        <f t="shared" si="0"/>
        <v>0.1365944437677419</v>
      </c>
      <c r="F42" s="134">
        <f t="shared" si="1"/>
        <v>0.2257075268817204</v>
      </c>
      <c r="G42" s="88">
        <v>1309.616832</v>
      </c>
      <c r="H42" s="107"/>
      <c r="I42" s="330"/>
    </row>
    <row r="43" spans="1:9" ht="15">
      <c r="A43" s="120">
        <v>1945</v>
      </c>
      <c r="B43" s="137">
        <v>9.224137931034482</v>
      </c>
      <c r="C43" s="136"/>
      <c r="D43" s="136">
        <v>2191</v>
      </c>
      <c r="E43" s="274">
        <f t="shared" si="0"/>
        <v>0.14867639786542056</v>
      </c>
      <c r="F43" s="134">
        <f t="shared" si="1"/>
        <v>0.23752897196261682</v>
      </c>
      <c r="G43" s="88">
        <v>1371.411601</v>
      </c>
      <c r="H43" s="107"/>
      <c r="I43" s="330"/>
    </row>
    <row r="44" spans="1:9" ht="15">
      <c r="A44" s="120">
        <v>1946</v>
      </c>
      <c r="B44" s="137">
        <v>9.801587301587302</v>
      </c>
      <c r="C44" s="136"/>
      <c r="D44" s="136">
        <v>2041</v>
      </c>
      <c r="E44" s="274">
        <f t="shared" si="0"/>
        <v>0.11789774507368422</v>
      </c>
      <c r="F44" s="134">
        <f aca="true" t="shared" si="2" ref="F44:F67">D44/1000/B44</f>
        <v>0.2082315789473684</v>
      </c>
      <c r="G44" s="88">
        <v>1155.585041</v>
      </c>
      <c r="H44" s="107"/>
      <c r="I44" s="333"/>
    </row>
    <row r="45" spans="1:9" ht="15">
      <c r="A45" s="120">
        <v>1947</v>
      </c>
      <c r="B45" s="137">
        <v>10.448979591836734</v>
      </c>
      <c r="C45" s="136"/>
      <c r="D45" s="136">
        <v>1904</v>
      </c>
      <c r="E45" s="274">
        <f t="shared" si="0"/>
        <v>0.11431595176367187</v>
      </c>
      <c r="F45" s="134">
        <f t="shared" si="2"/>
        <v>0.18221875</v>
      </c>
      <c r="G45" s="88">
        <v>1194.485047</v>
      </c>
      <c r="H45" s="335" t="s">
        <v>516</v>
      </c>
      <c r="I45" s="107"/>
    </row>
    <row r="46" spans="1:9" ht="15" customHeight="1">
      <c r="A46" s="120">
        <v>1948</v>
      </c>
      <c r="B46" s="137">
        <v>11.797235023041475</v>
      </c>
      <c r="C46" s="136"/>
      <c r="D46" s="136">
        <v>2160</v>
      </c>
      <c r="E46" s="274">
        <f t="shared" si="0"/>
        <v>0.11531642222460937</v>
      </c>
      <c r="F46" s="134">
        <f t="shared" si="2"/>
        <v>0.18309375</v>
      </c>
      <c r="G46" s="88">
        <v>1360.414935</v>
      </c>
      <c r="H46" s="330"/>
      <c r="I46" s="107"/>
    </row>
    <row r="47" spans="1:9" ht="15">
      <c r="A47" s="120">
        <v>1949</v>
      </c>
      <c r="B47" s="137">
        <v>12.537313432835822</v>
      </c>
      <c r="C47" s="136"/>
      <c r="D47" s="136">
        <v>2485</v>
      </c>
      <c r="E47" s="274">
        <f t="shared" si="0"/>
        <v>0.11459515873928572</v>
      </c>
      <c r="F47" s="134">
        <f t="shared" si="2"/>
        <v>0.19820833333333332</v>
      </c>
      <c r="G47" s="88">
        <v>1436.715423</v>
      </c>
      <c r="H47" s="330"/>
      <c r="I47" s="107"/>
    </row>
    <row r="48" spans="1:9" ht="15">
      <c r="A48" s="120">
        <v>1950</v>
      </c>
      <c r="B48" s="137">
        <v>13.096446700507615</v>
      </c>
      <c r="C48" s="136"/>
      <c r="D48" s="136">
        <v>2441</v>
      </c>
      <c r="E48" s="274">
        <f t="shared" si="0"/>
        <v>0.10798446054418603</v>
      </c>
      <c r="F48" s="134">
        <f t="shared" si="2"/>
        <v>0.18638643410852712</v>
      </c>
      <c r="G48" s="88">
        <v>1414.212732</v>
      </c>
      <c r="H48" s="330"/>
      <c r="I48" s="107"/>
    </row>
    <row r="49" spans="1:9" ht="15">
      <c r="A49" s="120">
        <v>1951</v>
      </c>
      <c r="B49" s="137">
        <v>14.55056179775281</v>
      </c>
      <c r="C49" s="136"/>
      <c r="D49" s="136">
        <v>2572</v>
      </c>
      <c r="E49" s="274">
        <f t="shared" si="0"/>
        <v>0.11561423636988417</v>
      </c>
      <c r="F49" s="134">
        <f t="shared" si="2"/>
        <v>0.17676293436293436</v>
      </c>
      <c r="G49" s="88">
        <v>1682.252091</v>
      </c>
      <c r="H49" s="330"/>
      <c r="I49" s="107"/>
    </row>
    <row r="50" spans="1:9" ht="15">
      <c r="A50" s="120">
        <v>1952</v>
      </c>
      <c r="B50" s="137">
        <v>15.792682926829269</v>
      </c>
      <c r="C50" s="136"/>
      <c r="D50" s="136">
        <v>2808</v>
      </c>
      <c r="E50" s="274">
        <f t="shared" si="0"/>
        <v>0.1108887684957529</v>
      </c>
      <c r="F50" s="134">
        <f t="shared" si="2"/>
        <v>0.177803861003861</v>
      </c>
      <c r="G50" s="88">
        <v>1751.231161</v>
      </c>
      <c r="H50" s="330"/>
      <c r="I50" s="107"/>
    </row>
    <row r="51" spans="1:9" ht="15">
      <c r="A51" s="120">
        <v>1953</v>
      </c>
      <c r="B51" s="137">
        <v>16.948051948051948</v>
      </c>
      <c r="C51" s="136"/>
      <c r="D51" s="136">
        <v>2806</v>
      </c>
      <c r="E51" s="274">
        <f t="shared" si="0"/>
        <v>0.10127187562681991</v>
      </c>
      <c r="F51" s="134">
        <f t="shared" si="2"/>
        <v>0.16556475095785442</v>
      </c>
      <c r="G51" s="88">
        <v>1716.361009</v>
      </c>
      <c r="H51" s="330"/>
      <c r="I51" s="107"/>
    </row>
    <row r="52" spans="1:9" ht="15">
      <c r="A52" s="120">
        <v>1954</v>
      </c>
      <c r="B52" s="137">
        <v>17.85234899328859</v>
      </c>
      <c r="C52" s="136"/>
      <c r="D52" s="136">
        <v>2862</v>
      </c>
      <c r="E52" s="274">
        <f t="shared" si="0"/>
        <v>0.10498079842067669</v>
      </c>
      <c r="F52" s="134">
        <f t="shared" si="2"/>
        <v>0.16031503759398497</v>
      </c>
      <c r="G52" s="88">
        <v>1874.153851</v>
      </c>
      <c r="H52" s="330"/>
      <c r="I52" s="107"/>
    </row>
    <row r="53" spans="1:9" ht="15">
      <c r="A53" s="120">
        <v>1955</v>
      </c>
      <c r="B53" s="137">
        <v>19.9</v>
      </c>
      <c r="C53" s="136"/>
      <c r="D53" s="136">
        <v>3097</v>
      </c>
      <c r="E53" s="274">
        <f t="shared" si="0"/>
        <v>0.09776848613065327</v>
      </c>
      <c r="F53" s="134">
        <f t="shared" si="2"/>
        <v>0.1556281407035176</v>
      </c>
      <c r="G53" s="88">
        <v>1945.592874</v>
      </c>
      <c r="H53" s="330"/>
      <c r="I53" s="107"/>
    </row>
    <row r="54" spans="1:9" ht="15">
      <c r="A54" s="120">
        <v>1956</v>
      </c>
      <c r="B54" s="137">
        <v>21.2</v>
      </c>
      <c r="C54" s="136"/>
      <c r="D54" s="136">
        <v>3172</v>
      </c>
      <c r="E54" s="274">
        <f t="shared" si="0"/>
        <v>0.10058778311320754</v>
      </c>
      <c r="F54" s="134">
        <f>D54/1000/B54</f>
        <v>0.14962264150943397</v>
      </c>
      <c r="G54" s="104">
        <v>2132.461002</v>
      </c>
      <c r="H54" s="333"/>
      <c r="I54" s="332" t="s">
        <v>514</v>
      </c>
    </row>
    <row r="55" spans="1:9" ht="15">
      <c r="A55" s="120">
        <v>1957</v>
      </c>
      <c r="B55" s="137">
        <v>22.5</v>
      </c>
      <c r="C55" s="136"/>
      <c r="D55" s="136">
        <v>3425</v>
      </c>
      <c r="E55" s="274">
        <f t="shared" si="0"/>
        <v>0.09876444444444445</v>
      </c>
      <c r="F55" s="134">
        <f t="shared" si="2"/>
        <v>0.1522222222222222</v>
      </c>
      <c r="G55" s="88">
        <v>2222.2</v>
      </c>
      <c r="H55" s="107"/>
      <c r="I55" s="330"/>
    </row>
    <row r="56" spans="1:9" ht="15">
      <c r="A56" s="120">
        <v>1958</v>
      </c>
      <c r="B56" s="137">
        <v>23.2</v>
      </c>
      <c r="C56" s="136"/>
      <c r="D56" s="136">
        <v>3766</v>
      </c>
      <c r="E56" s="274">
        <f t="shared" si="0"/>
        <v>0.09990517241379311</v>
      </c>
      <c r="F56" s="134">
        <f t="shared" si="2"/>
        <v>0.16232758620689655</v>
      </c>
      <c r="G56" s="88">
        <v>2317.8</v>
      </c>
      <c r="H56" s="107"/>
      <c r="I56" s="330"/>
    </row>
    <row r="57" spans="1:9" ht="15">
      <c r="A57" s="120">
        <v>1959</v>
      </c>
      <c r="B57" s="137">
        <v>24.8</v>
      </c>
      <c r="C57" s="136"/>
      <c r="D57" s="136">
        <v>3867</v>
      </c>
      <c r="E57" s="274">
        <f t="shared" si="0"/>
        <v>0.08933467741935484</v>
      </c>
      <c r="F57" s="134">
        <f t="shared" si="2"/>
        <v>0.1559274193548387</v>
      </c>
      <c r="G57" s="88">
        <v>2215.5</v>
      </c>
      <c r="H57" s="107"/>
      <c r="I57" s="330"/>
    </row>
    <row r="58" spans="1:9" ht="15">
      <c r="A58" s="120">
        <v>1960</v>
      </c>
      <c r="B58" s="137">
        <v>26.3</v>
      </c>
      <c r="C58" s="136"/>
      <c r="D58" s="136">
        <v>3874</v>
      </c>
      <c r="E58" s="274">
        <f t="shared" si="0"/>
        <v>0.09235361216730038</v>
      </c>
      <c r="F58" s="134">
        <f t="shared" si="2"/>
        <v>0.14730038022813688</v>
      </c>
      <c r="G58" s="88">
        <v>2428.9</v>
      </c>
      <c r="H58" s="107"/>
      <c r="I58" s="330"/>
    </row>
    <row r="59" spans="1:9" ht="15">
      <c r="A59" s="120">
        <v>1961</v>
      </c>
      <c r="B59" s="137">
        <v>27.6</v>
      </c>
      <c r="C59" s="136"/>
      <c r="D59" s="136">
        <v>4409</v>
      </c>
      <c r="E59" s="274">
        <f t="shared" si="0"/>
        <v>0.09854347826086957</v>
      </c>
      <c r="F59" s="134">
        <f t="shared" si="2"/>
        <v>0.15974637681159418</v>
      </c>
      <c r="G59" s="88">
        <v>2719.8</v>
      </c>
      <c r="H59" s="107"/>
      <c r="I59" s="330"/>
    </row>
    <row r="60" spans="1:9" ht="15">
      <c r="A60" s="120">
        <v>1962</v>
      </c>
      <c r="B60" s="137">
        <v>29</v>
      </c>
      <c r="C60" s="136"/>
      <c r="D60" s="136">
        <v>4918</v>
      </c>
      <c r="E60" s="274">
        <f t="shared" si="0"/>
        <v>0.09726206896551723</v>
      </c>
      <c r="F60" s="134">
        <f t="shared" si="2"/>
        <v>0.16958620689655174</v>
      </c>
      <c r="G60" s="88">
        <v>2820.6</v>
      </c>
      <c r="H60" s="107"/>
      <c r="I60" s="330"/>
    </row>
    <row r="61" spans="1:9" ht="15">
      <c r="A61" s="120">
        <v>1963</v>
      </c>
      <c r="B61" s="137">
        <v>31.2</v>
      </c>
      <c r="C61" s="136"/>
      <c r="D61" s="136">
        <v>4996</v>
      </c>
      <c r="E61" s="274">
        <f t="shared" si="0"/>
        <v>0.08815384615384615</v>
      </c>
      <c r="F61" s="134">
        <f t="shared" si="2"/>
        <v>0.16012820512820514</v>
      </c>
      <c r="G61" s="88">
        <v>2750.4</v>
      </c>
      <c r="H61" s="107"/>
      <c r="I61" s="330"/>
    </row>
    <row r="62" spans="1:9" ht="15">
      <c r="A62" s="120">
        <v>1964</v>
      </c>
      <c r="B62" s="137">
        <v>34</v>
      </c>
      <c r="C62" s="136"/>
      <c r="D62" s="136">
        <v>5280</v>
      </c>
      <c r="E62" s="274">
        <f t="shared" si="0"/>
        <v>0.09083235294117648</v>
      </c>
      <c r="F62" s="134">
        <f t="shared" si="2"/>
        <v>0.15529411764705883</v>
      </c>
      <c r="G62" s="88">
        <v>3088.3</v>
      </c>
      <c r="H62" s="107"/>
      <c r="I62" s="330"/>
    </row>
    <row r="63" spans="1:9" ht="15">
      <c r="A63" s="120">
        <v>1965</v>
      </c>
      <c r="B63" s="137">
        <v>36.5</v>
      </c>
      <c r="C63" s="136"/>
      <c r="D63" s="136">
        <v>5999</v>
      </c>
      <c r="E63" s="274">
        <f t="shared" si="0"/>
        <v>0.10089041095890411</v>
      </c>
      <c r="F63" s="134">
        <f t="shared" si="2"/>
        <v>0.16435616438356163</v>
      </c>
      <c r="G63" s="104">
        <v>3682.5</v>
      </c>
      <c r="H63" s="329" t="s">
        <v>513</v>
      </c>
      <c r="I63" s="333"/>
    </row>
    <row r="64" spans="1:9" ht="15">
      <c r="A64" s="120">
        <v>1966</v>
      </c>
      <c r="B64" s="137">
        <v>38.7</v>
      </c>
      <c r="C64" s="136"/>
      <c r="D64" s="136">
        <v>6569</v>
      </c>
      <c r="E64" s="274">
        <f t="shared" si="0"/>
        <v>0.08362532299741603</v>
      </c>
      <c r="F64" s="134">
        <f>D64/1000/B64</f>
        <v>0.16974160206718344</v>
      </c>
      <c r="G64" s="88">
        <v>3236.3</v>
      </c>
      <c r="H64" s="330"/>
      <c r="I64" s="107"/>
    </row>
    <row r="65" spans="1:9" ht="15">
      <c r="A65" s="120">
        <v>1967</v>
      </c>
      <c r="B65" s="137">
        <v>41</v>
      </c>
      <c r="C65" s="136"/>
      <c r="D65" s="136">
        <v>7340</v>
      </c>
      <c r="E65" s="274">
        <f t="shared" si="0"/>
        <v>0.09303170731707318</v>
      </c>
      <c r="F65" s="134">
        <f t="shared" si="2"/>
        <v>0.17902439024390243</v>
      </c>
      <c r="G65" s="88">
        <v>3814.3</v>
      </c>
      <c r="H65" s="330"/>
      <c r="I65" s="107"/>
    </row>
    <row r="66" spans="1:9" ht="15">
      <c r="A66" s="120">
        <v>1968</v>
      </c>
      <c r="B66" s="137">
        <v>44.5</v>
      </c>
      <c r="C66" s="136"/>
      <c r="D66" s="136">
        <v>8252</v>
      </c>
      <c r="E66" s="274">
        <f t="shared" si="0"/>
        <v>0.09773483146067415</v>
      </c>
      <c r="F66" s="134">
        <f t="shared" si="2"/>
        <v>0.18543820224719101</v>
      </c>
      <c r="G66" s="88">
        <v>4349.2</v>
      </c>
      <c r="H66" s="330"/>
      <c r="I66" s="107"/>
    </row>
    <row r="67" spans="1:9" ht="15">
      <c r="A67" s="120">
        <v>1969</v>
      </c>
      <c r="B67" s="137">
        <v>47.7</v>
      </c>
      <c r="C67" s="136"/>
      <c r="D67" s="136">
        <v>9210</v>
      </c>
      <c r="E67" s="274">
        <f t="shared" si="0"/>
        <v>0.10287840670859538</v>
      </c>
      <c r="F67" s="134">
        <f t="shared" si="2"/>
        <v>0.19308176100628932</v>
      </c>
      <c r="G67" s="88">
        <v>4907.3</v>
      </c>
      <c r="H67" s="330"/>
      <c r="I67" s="107"/>
    </row>
    <row r="68" spans="1:9" ht="15">
      <c r="A68" s="120">
        <v>1970</v>
      </c>
      <c r="B68" s="137">
        <v>53.1</v>
      </c>
      <c r="C68" s="136"/>
      <c r="D68" s="136"/>
      <c r="E68" s="274">
        <f t="shared" si="0"/>
        <v>0.10774387947269302</v>
      </c>
      <c r="F68" s="134"/>
      <c r="G68" s="88">
        <v>5721.2</v>
      </c>
      <c r="H68" s="330"/>
      <c r="I68" s="107"/>
    </row>
    <row r="69" spans="1:9" ht="15">
      <c r="A69" s="120">
        <v>1971</v>
      </c>
      <c r="B69" s="137">
        <v>59.3</v>
      </c>
      <c r="C69" s="136"/>
      <c r="D69" s="136"/>
      <c r="E69" s="274">
        <f t="shared" si="0"/>
        <v>0.10847048903878585</v>
      </c>
      <c r="F69" s="134"/>
      <c r="G69" s="88">
        <v>6432.3</v>
      </c>
      <c r="H69" s="330"/>
      <c r="I69" s="107"/>
    </row>
    <row r="70" spans="1:9" ht="15">
      <c r="A70" s="120">
        <v>1972</v>
      </c>
      <c r="B70" s="137">
        <v>67.5</v>
      </c>
      <c r="C70" s="136"/>
      <c r="D70" s="136"/>
      <c r="E70" s="274">
        <f t="shared" si="0"/>
        <v>0.09595555555555556</v>
      </c>
      <c r="F70" s="134"/>
      <c r="G70" s="191">
        <v>6477</v>
      </c>
      <c r="H70" s="330"/>
      <c r="I70" s="107"/>
    </row>
    <row r="71" spans="1:9" ht="15">
      <c r="A71" s="120">
        <v>1973</v>
      </c>
      <c r="B71" s="137">
        <v>75.3</v>
      </c>
      <c r="C71" s="136"/>
      <c r="D71" s="136"/>
      <c r="E71" s="274">
        <f t="shared" si="0"/>
        <v>0.09477556440903055</v>
      </c>
      <c r="F71" s="134"/>
      <c r="G71" s="191">
        <v>7136.6</v>
      </c>
      <c r="H71" s="330"/>
      <c r="I71" s="107"/>
    </row>
    <row r="72" spans="1:9" ht="15">
      <c r="A72" s="120">
        <v>1974</v>
      </c>
      <c r="B72" s="137">
        <v>89.9</v>
      </c>
      <c r="C72" s="136"/>
      <c r="D72" s="136"/>
      <c r="E72" s="274">
        <f t="shared" si="0"/>
        <v>0.11424805339265849</v>
      </c>
      <c r="F72" s="134"/>
      <c r="G72" s="104">
        <v>10270.9</v>
      </c>
      <c r="H72" s="331"/>
      <c r="I72" s="335" t="s">
        <v>528</v>
      </c>
    </row>
    <row r="73" spans="1:9" ht="15">
      <c r="A73" s="120">
        <v>1975</v>
      </c>
      <c r="B73" s="137">
        <v>112.1</v>
      </c>
      <c r="C73" s="136"/>
      <c r="D73" s="136"/>
      <c r="E73" s="274">
        <f t="shared" si="0"/>
        <v>0.1341748438893845</v>
      </c>
      <c r="F73" s="134"/>
      <c r="G73" s="191">
        <v>15041</v>
      </c>
      <c r="H73" s="107"/>
      <c r="I73" s="330"/>
    </row>
    <row r="74" spans="1:9" ht="15">
      <c r="A74" s="120">
        <v>1976</v>
      </c>
      <c r="B74" s="137">
        <v>131</v>
      </c>
      <c r="C74" s="136"/>
      <c r="D74" s="136"/>
      <c r="E74" s="274">
        <f t="shared" si="0"/>
        <v>0.12987786259541984</v>
      </c>
      <c r="F74" s="134"/>
      <c r="G74" s="191">
        <v>17014</v>
      </c>
      <c r="H74" s="107"/>
      <c r="I74" s="330"/>
    </row>
    <row r="75" spans="1:9" ht="15">
      <c r="A75" s="120">
        <v>1977</v>
      </c>
      <c r="B75" s="137">
        <v>152.5</v>
      </c>
      <c r="C75" s="136"/>
      <c r="D75" s="136"/>
      <c r="E75" s="274">
        <f>G75/1000/B75</f>
        <v>0.11422950819672133</v>
      </c>
      <c r="F75" s="134"/>
      <c r="G75" s="191">
        <v>17420</v>
      </c>
      <c r="H75" s="107"/>
      <c r="I75" s="330"/>
    </row>
    <row r="76" spans="1:9" ht="15">
      <c r="A76" s="120">
        <v>1978</v>
      </c>
      <c r="B76" s="137">
        <v>174.3</v>
      </c>
      <c r="C76" s="136">
        <v>18.7</v>
      </c>
      <c r="D76" s="136"/>
      <c r="E76" s="134">
        <f>C76/B76</f>
        <v>0.10728628800917957</v>
      </c>
      <c r="F76" s="134"/>
      <c r="G76" s="191">
        <v>18748</v>
      </c>
      <c r="H76" s="107"/>
      <c r="I76" s="330"/>
    </row>
    <row r="77" spans="1:9" ht="15">
      <c r="A77" s="120">
        <v>1979</v>
      </c>
      <c r="B77" s="137">
        <v>209.7</v>
      </c>
      <c r="C77" s="136">
        <v>21</v>
      </c>
      <c r="D77" s="136"/>
      <c r="E77" s="134">
        <f aca="true" t="shared" si="3" ref="E77:E109">C77/B77</f>
        <v>0.10014306151645208</v>
      </c>
      <c r="F77" s="134"/>
      <c r="G77" s="191">
        <v>20602</v>
      </c>
      <c r="H77" s="107"/>
      <c r="I77" s="330"/>
    </row>
    <row r="78" spans="1:9" ht="15">
      <c r="A78" s="120">
        <v>1980</v>
      </c>
      <c r="B78" s="137">
        <v>239.2</v>
      </c>
      <c r="C78" s="136">
        <v>24.8</v>
      </c>
      <c r="D78" s="136"/>
      <c r="E78" s="134">
        <f t="shared" si="3"/>
        <v>0.1036789297658863</v>
      </c>
      <c r="F78" s="134"/>
      <c r="G78" s="191">
        <v>23830</v>
      </c>
      <c r="H78" s="107"/>
      <c r="I78" s="333"/>
    </row>
    <row r="79" spans="1:9" ht="15">
      <c r="A79" s="120">
        <v>1981</v>
      </c>
      <c r="B79" s="137">
        <v>263.1</v>
      </c>
      <c r="C79" s="136">
        <v>29.2</v>
      </c>
      <c r="D79" s="136"/>
      <c r="E79" s="134">
        <f t="shared" si="3"/>
        <v>0.11098441657164575</v>
      </c>
      <c r="F79" s="134"/>
      <c r="G79" s="88"/>
      <c r="H79" s="107"/>
      <c r="I79" s="107"/>
    </row>
    <row r="80" spans="1:9" ht="15">
      <c r="A80" s="120">
        <v>1982</v>
      </c>
      <c r="B80" s="137">
        <v>287.7</v>
      </c>
      <c r="C80" s="136">
        <v>30.9</v>
      </c>
      <c r="D80" s="136"/>
      <c r="E80" s="134">
        <f t="shared" si="3"/>
        <v>0.10740354535974973</v>
      </c>
      <c r="F80" s="134"/>
      <c r="G80" s="88"/>
      <c r="H80" s="107"/>
      <c r="I80" s="107"/>
    </row>
    <row r="81" spans="1:9" ht="15">
      <c r="A81" s="120">
        <v>1983</v>
      </c>
      <c r="B81" s="137">
        <v>313.2</v>
      </c>
      <c r="C81" s="136">
        <v>31.8</v>
      </c>
      <c r="D81" s="136"/>
      <c r="E81" s="134">
        <f t="shared" si="3"/>
        <v>0.10153256704980844</v>
      </c>
      <c r="F81" s="134"/>
      <c r="G81" s="88"/>
      <c r="H81" s="107"/>
      <c r="I81" s="107"/>
    </row>
    <row r="82" spans="1:9" ht="15">
      <c r="A82" s="120">
        <v>1984</v>
      </c>
      <c r="B82" s="137">
        <v>336.8</v>
      </c>
      <c r="C82" s="136">
        <v>33.2</v>
      </c>
      <c r="D82" s="136"/>
      <c r="E82" s="134">
        <f t="shared" si="3"/>
        <v>0.0985748218527316</v>
      </c>
      <c r="F82" s="134"/>
      <c r="G82" s="88"/>
      <c r="H82" s="107"/>
      <c r="I82" s="107"/>
    </row>
    <row r="83" spans="1:9" ht="15">
      <c r="A83" s="120">
        <v>1985</v>
      </c>
      <c r="B83" s="137">
        <v>369.9</v>
      </c>
      <c r="C83" s="136">
        <v>36</v>
      </c>
      <c r="D83" s="136"/>
      <c r="E83" s="134">
        <f t="shared" si="3"/>
        <v>0.09732360097323602</v>
      </c>
      <c r="F83" s="134"/>
      <c r="G83" s="88"/>
      <c r="H83" s="107"/>
      <c r="I83" s="107"/>
    </row>
    <row r="84" spans="1:9" ht="15">
      <c r="A84" s="120">
        <v>1986</v>
      </c>
      <c r="B84" s="137">
        <v>396.3</v>
      </c>
      <c r="C84" s="136">
        <v>39.1</v>
      </c>
      <c r="D84" s="136"/>
      <c r="E84" s="134">
        <f t="shared" si="3"/>
        <v>0.0986626293212213</v>
      </c>
      <c r="F84" s="134"/>
      <c r="G84" s="88"/>
      <c r="H84" s="107"/>
      <c r="I84" s="107"/>
    </row>
    <row r="85" spans="1:9" ht="15">
      <c r="A85" s="120">
        <v>1987</v>
      </c>
      <c r="B85" s="137">
        <v>442</v>
      </c>
      <c r="C85" s="136">
        <v>41.9</v>
      </c>
      <c r="D85" s="136"/>
      <c r="E85" s="134">
        <f t="shared" si="3"/>
        <v>0.09479638009049773</v>
      </c>
      <c r="F85" s="134"/>
      <c r="G85" s="88"/>
      <c r="H85" s="107"/>
      <c r="I85" s="107"/>
    </row>
    <row r="86" spans="1:9" ht="15">
      <c r="A86" s="120">
        <v>1988</v>
      </c>
      <c r="B86" s="137">
        <v>492.2</v>
      </c>
      <c r="C86" s="136">
        <v>43.9</v>
      </c>
      <c r="D86" s="136"/>
      <c r="E86" s="134">
        <f t="shared" si="3"/>
        <v>0.08919138561560341</v>
      </c>
      <c r="F86" s="134"/>
      <c r="G86" s="88"/>
      <c r="H86" s="107"/>
      <c r="I86" s="107"/>
    </row>
    <row r="87" spans="1:9" ht="15">
      <c r="A87" s="120">
        <v>1989</v>
      </c>
      <c r="B87" s="137">
        <v>539.9</v>
      </c>
      <c r="C87" s="136">
        <v>49.2</v>
      </c>
      <c r="D87" s="136"/>
      <c r="E87" s="134">
        <f t="shared" si="3"/>
        <v>0.09112798666419708</v>
      </c>
      <c r="F87" s="134"/>
      <c r="G87" s="88"/>
      <c r="H87" s="107"/>
      <c r="I87" s="107"/>
    </row>
    <row r="88" spans="1:9" ht="15">
      <c r="A88" s="120">
        <v>1990</v>
      </c>
      <c r="B88" s="137">
        <v>580.8</v>
      </c>
      <c r="C88" s="136">
        <v>55.6</v>
      </c>
      <c r="D88" s="136"/>
      <c r="E88" s="134">
        <f t="shared" si="3"/>
        <v>0.09573002754820938</v>
      </c>
      <c r="F88" s="134"/>
      <c r="G88" s="88"/>
      <c r="H88" s="107"/>
      <c r="I88" s="107"/>
    </row>
    <row r="89" spans="1:9" ht="15">
      <c r="A89" s="120">
        <v>1991</v>
      </c>
      <c r="B89" s="137">
        <v>612.4</v>
      </c>
      <c r="C89" s="136">
        <v>63.1</v>
      </c>
      <c r="D89" s="136"/>
      <c r="E89" s="134">
        <f t="shared" si="3"/>
        <v>0.10303723056825605</v>
      </c>
      <c r="F89" s="134"/>
      <c r="G89" s="88"/>
      <c r="H89" s="107"/>
      <c r="I89" s="107"/>
    </row>
    <row r="90" spans="1:9" ht="15">
      <c r="A90" s="120">
        <v>1992</v>
      </c>
      <c r="B90" s="137">
        <v>633.1</v>
      </c>
      <c r="C90" s="136">
        <v>61.6</v>
      </c>
      <c r="D90" s="136"/>
      <c r="E90" s="134">
        <f t="shared" si="3"/>
        <v>0.09729900489654084</v>
      </c>
      <c r="F90" s="134"/>
      <c r="G90" s="88"/>
      <c r="H90" s="107"/>
      <c r="I90" s="107"/>
    </row>
    <row r="91" spans="1:9" ht="15">
      <c r="A91" s="120">
        <v>1993</v>
      </c>
      <c r="B91" s="137">
        <v>671.8</v>
      </c>
      <c r="C91" s="136">
        <v>62.4</v>
      </c>
      <c r="D91" s="136"/>
      <c r="E91" s="134">
        <f t="shared" si="3"/>
        <v>0.09288478713902948</v>
      </c>
      <c r="F91" s="134"/>
      <c r="G91" s="88"/>
      <c r="H91" s="107"/>
      <c r="I91" s="107"/>
    </row>
    <row r="92" spans="1:9" ht="15">
      <c r="A92" s="120">
        <v>1994</v>
      </c>
      <c r="B92" s="137">
        <v>711.1</v>
      </c>
      <c r="C92" s="136">
        <v>66.4</v>
      </c>
      <c r="D92" s="136"/>
      <c r="E92" s="134">
        <f t="shared" si="3"/>
        <v>0.093376459007172</v>
      </c>
      <c r="F92" s="134"/>
      <c r="G92" s="88"/>
      <c r="H92" s="107"/>
      <c r="I92" s="107"/>
    </row>
    <row r="93" spans="1:9" ht="15">
      <c r="A93" s="120">
        <v>1995</v>
      </c>
      <c r="B93" s="137">
        <v>752.4</v>
      </c>
      <c r="C93" s="136">
        <v>70.7</v>
      </c>
      <c r="D93" s="136"/>
      <c r="E93" s="134">
        <f t="shared" si="3"/>
        <v>0.09396597554492292</v>
      </c>
      <c r="F93" s="134"/>
      <c r="G93" s="88"/>
      <c r="H93" s="107"/>
      <c r="I93" s="107"/>
    </row>
    <row r="94" spans="1:9" ht="15">
      <c r="A94" s="120">
        <v>1996</v>
      </c>
      <c r="B94" s="137">
        <v>800.3</v>
      </c>
      <c r="C94" s="136">
        <v>71.4</v>
      </c>
      <c r="D94" s="136"/>
      <c r="E94" s="134">
        <f t="shared" si="3"/>
        <v>0.08921654379607648</v>
      </c>
      <c r="F94" s="134"/>
      <c r="G94" s="88"/>
      <c r="H94" s="107"/>
      <c r="I94" s="107"/>
    </row>
    <row r="95" spans="1:9" ht="15">
      <c r="A95" s="120">
        <v>1997</v>
      </c>
      <c r="B95" s="137">
        <v>848.4</v>
      </c>
      <c r="C95" s="136">
        <v>79.5</v>
      </c>
      <c r="D95" s="136"/>
      <c r="E95" s="134">
        <f t="shared" si="3"/>
        <v>0.09370579915134371</v>
      </c>
      <c r="F95" s="134"/>
      <c r="G95" s="88"/>
      <c r="H95" s="107"/>
      <c r="I95" s="107"/>
    </row>
    <row r="96" spans="1:9" ht="15">
      <c r="A96" s="120">
        <v>1998</v>
      </c>
      <c r="B96" s="137">
        <v>893.2</v>
      </c>
      <c r="C96" s="136">
        <v>88.5</v>
      </c>
      <c r="D96" s="136"/>
      <c r="E96" s="134">
        <f t="shared" si="3"/>
        <v>0.09908195253022839</v>
      </c>
      <c r="F96" s="134"/>
      <c r="G96" s="88"/>
      <c r="H96" s="107"/>
      <c r="I96" s="107"/>
    </row>
    <row r="97" spans="1:9" ht="15">
      <c r="A97" s="120">
        <v>1999</v>
      </c>
      <c r="B97" s="137">
        <v>944.6</v>
      </c>
      <c r="C97" s="136">
        <v>95.7</v>
      </c>
      <c r="D97" s="136"/>
      <c r="E97" s="134">
        <f t="shared" si="3"/>
        <v>0.10131272496294728</v>
      </c>
      <c r="F97" s="134"/>
      <c r="G97" s="88"/>
      <c r="H97" s="107"/>
      <c r="I97" s="107"/>
    </row>
    <row r="98" spans="1:9" ht="15">
      <c r="A98" s="120">
        <v>2000</v>
      </c>
      <c r="B98" s="137">
        <v>986.9</v>
      </c>
      <c r="C98" s="136">
        <v>106.1</v>
      </c>
      <c r="D98" s="136"/>
      <c r="E98" s="134">
        <f t="shared" si="3"/>
        <v>0.10750835950957544</v>
      </c>
      <c r="F98" s="134"/>
      <c r="G98" s="88"/>
      <c r="H98" s="107"/>
      <c r="I98" s="107"/>
    </row>
    <row r="99" spans="1:9" ht="15">
      <c r="A99" s="120">
        <v>2001</v>
      </c>
      <c r="B99" s="137">
        <v>1029.4</v>
      </c>
      <c r="C99" s="136">
        <v>110.2</v>
      </c>
      <c r="D99" s="136"/>
      <c r="E99" s="134">
        <f t="shared" si="3"/>
        <v>0.1070526520303089</v>
      </c>
      <c r="F99" s="134"/>
      <c r="G99" s="88"/>
      <c r="H99" s="107"/>
      <c r="I99" s="107"/>
    </row>
    <row r="100" spans="1:9" ht="15">
      <c r="A100" s="120">
        <v>2002</v>
      </c>
      <c r="B100" s="137">
        <v>1085.9</v>
      </c>
      <c r="C100" s="136">
        <v>112.6</v>
      </c>
      <c r="D100" s="136"/>
      <c r="E100" s="134">
        <f t="shared" si="3"/>
        <v>0.10369278939128831</v>
      </c>
      <c r="F100" s="134"/>
      <c r="G100" s="88"/>
      <c r="H100" s="107"/>
      <c r="I100" s="107"/>
    </row>
    <row r="101" spans="1:9" ht="15">
      <c r="A101" s="120">
        <v>2003</v>
      </c>
      <c r="B101" s="137">
        <v>1154.4</v>
      </c>
      <c r="C101" s="136">
        <v>118.4</v>
      </c>
      <c r="D101" s="136"/>
      <c r="E101" s="134">
        <f t="shared" si="3"/>
        <v>0.10256410256410256</v>
      </c>
      <c r="F101" s="134"/>
      <c r="G101" s="88"/>
      <c r="H101" s="107"/>
      <c r="I101" s="107"/>
    </row>
    <row r="102" spans="1:9" ht="15">
      <c r="A102" s="120">
        <v>2004</v>
      </c>
      <c r="B102" s="137">
        <v>1214.4</v>
      </c>
      <c r="C102" s="136">
        <v>127.3</v>
      </c>
      <c r="D102" s="136"/>
      <c r="E102" s="134">
        <f t="shared" si="3"/>
        <v>0.10482542819499341</v>
      </c>
      <c r="F102" s="134"/>
      <c r="G102" s="88"/>
      <c r="H102" s="107"/>
      <c r="I102" s="107"/>
    </row>
    <row r="103" spans="1:9" ht="15">
      <c r="A103" s="120">
        <v>2005</v>
      </c>
      <c r="B103" s="137">
        <v>1284.5</v>
      </c>
      <c r="C103" s="136">
        <v>135</v>
      </c>
      <c r="D103" s="136"/>
      <c r="E103" s="134">
        <f t="shared" si="3"/>
        <v>0.10509926041261192</v>
      </c>
      <c r="F103" s="134"/>
      <c r="G103" s="88"/>
      <c r="H103" s="107"/>
      <c r="I103" s="107"/>
    </row>
    <row r="104" spans="1:9" ht="15">
      <c r="A104" s="120">
        <v>2006</v>
      </c>
      <c r="B104" s="137">
        <v>1350.4</v>
      </c>
      <c r="C104" s="136">
        <v>147.8</v>
      </c>
      <c r="D104" s="136"/>
      <c r="E104" s="134">
        <f t="shared" si="3"/>
        <v>0.10944905213270142</v>
      </c>
      <c r="F104" s="134"/>
      <c r="G104" s="88"/>
      <c r="H104" s="107"/>
      <c r="I104" s="107"/>
    </row>
    <row r="105" spans="1:9" ht="15">
      <c r="A105" s="120">
        <v>2007</v>
      </c>
      <c r="B105" s="137">
        <v>1432.9</v>
      </c>
      <c r="C105" s="136">
        <v>151.8</v>
      </c>
      <c r="D105" s="136"/>
      <c r="E105" s="134">
        <f t="shared" si="3"/>
        <v>0.10593900481540931</v>
      </c>
      <c r="F105" s="134"/>
      <c r="G105" s="88"/>
      <c r="H105" s="107"/>
      <c r="I105" s="107"/>
    </row>
    <row r="106" spans="1:9" ht="15">
      <c r="A106" s="120">
        <v>2008</v>
      </c>
      <c r="B106" s="137">
        <v>1422.3</v>
      </c>
      <c r="C106" s="136">
        <v>153.5</v>
      </c>
      <c r="D106" s="136"/>
      <c r="E106" s="134">
        <f t="shared" si="3"/>
        <v>0.10792378541798496</v>
      </c>
      <c r="F106" s="134"/>
      <c r="G106" s="88"/>
      <c r="H106" s="107"/>
      <c r="I106" s="107"/>
    </row>
    <row r="107" spans="1:9" ht="15">
      <c r="A107" s="120">
        <v>2009</v>
      </c>
      <c r="B107" s="137">
        <v>1415.7</v>
      </c>
      <c r="C107" s="136">
        <v>144.9</v>
      </c>
      <c r="D107" s="136"/>
      <c r="E107" s="134">
        <f t="shared" si="3"/>
        <v>0.10235219326128417</v>
      </c>
      <c r="F107" s="134"/>
      <c r="G107" s="88"/>
      <c r="H107" s="107"/>
      <c r="I107" s="107"/>
    </row>
    <row r="108" spans="1:9" ht="15">
      <c r="A108" s="120">
        <v>2010</v>
      </c>
      <c r="B108" s="137">
        <v>1478.3</v>
      </c>
      <c r="C108" s="136">
        <v>153.5</v>
      </c>
      <c r="D108" s="136"/>
      <c r="E108" s="134">
        <f t="shared" si="3"/>
        <v>0.1038354867077048</v>
      </c>
      <c r="F108" s="134"/>
      <c r="G108" s="88"/>
      <c r="H108" s="107"/>
      <c r="I108" s="107"/>
    </row>
    <row r="109" spans="1:9" ht="15">
      <c r="A109" s="120">
        <v>2011</v>
      </c>
      <c r="B109" s="137">
        <v>1527.7</v>
      </c>
      <c r="C109" s="136">
        <v>151</v>
      </c>
      <c r="D109" s="136"/>
      <c r="E109" s="134">
        <f t="shared" si="3"/>
        <v>0.09884139556195588</v>
      </c>
      <c r="F109" s="134"/>
      <c r="G109" s="88"/>
      <c r="H109" s="107"/>
      <c r="I109" s="107"/>
    </row>
    <row r="110" spans="1:9" ht="60" customHeight="1">
      <c r="A110" s="164" t="s">
        <v>437</v>
      </c>
      <c r="B110" s="276" t="s">
        <v>521</v>
      </c>
      <c r="C110" s="276" t="s">
        <v>374</v>
      </c>
      <c r="D110" s="276"/>
      <c r="E110" s="276"/>
      <c r="F110" s="276"/>
      <c r="G110" s="327" t="s">
        <v>526</v>
      </c>
      <c r="H110" s="327"/>
      <c r="I110" s="327"/>
    </row>
    <row r="111" spans="7:9" ht="15" customHeight="1">
      <c r="G111" s="328" t="s">
        <v>527</v>
      </c>
      <c r="H111" s="328"/>
      <c r="I111" s="328"/>
    </row>
    <row r="112" spans="7:9" ht="15">
      <c r="G112" s="328"/>
      <c r="H112" s="328"/>
      <c r="I112" s="328"/>
    </row>
  </sheetData>
  <mergeCells count="13">
    <mergeCell ref="G110:I110"/>
    <mergeCell ref="H8:I8"/>
    <mergeCell ref="G111:I112"/>
    <mergeCell ref="B7:C7"/>
    <mergeCell ref="E7:F7"/>
    <mergeCell ref="H63:H72"/>
    <mergeCell ref="I54:I63"/>
    <mergeCell ref="I35:I44"/>
    <mergeCell ref="H45:H54"/>
    <mergeCell ref="H17:H26"/>
    <mergeCell ref="H27:H36"/>
    <mergeCell ref="I9:I18"/>
    <mergeCell ref="I72:I7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topLeftCell="A1">
      <pane xSplit="1" ySplit="6" topLeftCell="B19" activePane="bottomRight" state="frozen"/>
      <selection pane="topRight" activeCell="B1" sqref="B1"/>
      <selection pane="bottomLeft" activeCell="A4" sqref="A4"/>
      <selection pane="bottomRight" activeCell="B1" sqref="B1"/>
    </sheetView>
  </sheetViews>
  <sheetFormatPr defaultColWidth="11.421875" defaultRowHeight="15"/>
  <cols>
    <col min="1" max="1" width="13.140625" style="0" bestFit="1" customWidth="1"/>
    <col min="2" max="2" width="6.8515625" style="0" customWidth="1"/>
    <col min="3" max="20" width="6.00390625" style="0" bestFit="1" customWidth="1"/>
  </cols>
  <sheetData>
    <row r="1" spans="1:20" ht="15">
      <c r="A1" s="112" t="s">
        <v>410</v>
      </c>
      <c r="B1" s="114" t="s">
        <v>511</v>
      </c>
      <c r="C1" s="58"/>
      <c r="D1" s="58"/>
      <c r="E1" s="58"/>
      <c r="F1" s="58"/>
      <c r="G1" s="58"/>
      <c r="H1" s="107"/>
      <c r="I1" s="107"/>
      <c r="J1" s="107"/>
      <c r="K1" s="107"/>
      <c r="L1" s="107"/>
      <c r="M1" s="107"/>
      <c r="N1" s="107"/>
      <c r="O1" s="107"/>
      <c r="P1" s="107"/>
      <c r="Q1" s="107"/>
      <c r="R1" s="107"/>
      <c r="S1" s="107"/>
      <c r="T1" s="107"/>
    </row>
    <row r="2" spans="1:20" ht="15">
      <c r="A2" s="114" t="s">
        <v>413</v>
      </c>
      <c r="B2" s="92" t="s">
        <v>44</v>
      </c>
      <c r="C2" s="111"/>
      <c r="D2" s="111"/>
      <c r="E2" s="111"/>
      <c r="F2" s="58"/>
      <c r="G2" s="58"/>
      <c r="H2" s="107"/>
      <c r="I2" s="107"/>
      <c r="J2" s="107"/>
      <c r="K2" s="107"/>
      <c r="L2" s="107"/>
      <c r="M2" s="107"/>
      <c r="N2" s="107"/>
      <c r="O2" s="107"/>
      <c r="P2" s="107"/>
      <c r="Q2" s="107"/>
      <c r="R2" s="107"/>
      <c r="S2" s="107"/>
      <c r="T2" s="107"/>
    </row>
    <row r="3" spans="1:20" ht="15">
      <c r="A3" s="116" t="s">
        <v>409</v>
      </c>
      <c r="B3" s="123" t="s">
        <v>324</v>
      </c>
      <c r="C3" s="58"/>
      <c r="D3" s="58"/>
      <c r="E3" s="58"/>
      <c r="F3" s="58"/>
      <c r="G3" s="58"/>
      <c r="H3" s="107"/>
      <c r="I3" s="107"/>
      <c r="J3" s="107"/>
      <c r="K3" s="107"/>
      <c r="L3" s="107"/>
      <c r="M3" s="107"/>
      <c r="N3" s="107"/>
      <c r="O3" s="107"/>
      <c r="P3" s="107"/>
      <c r="Q3" s="107"/>
      <c r="R3" s="107"/>
      <c r="S3" s="107"/>
      <c r="T3" s="107"/>
    </row>
    <row r="4" spans="1:20" ht="15">
      <c r="A4" s="117"/>
      <c r="B4" s="131"/>
      <c r="C4" s="118"/>
      <c r="D4" s="118"/>
      <c r="E4" s="118"/>
      <c r="F4" s="118"/>
      <c r="G4" s="107"/>
      <c r="H4" s="107"/>
      <c r="I4" s="107"/>
      <c r="J4" s="107"/>
      <c r="K4" s="107"/>
      <c r="L4" s="107"/>
      <c r="M4" s="107"/>
      <c r="N4" s="107"/>
      <c r="O4" s="107"/>
      <c r="P4" s="107"/>
      <c r="Q4" s="107"/>
      <c r="R4" s="107"/>
      <c r="S4" s="107"/>
      <c r="T4" s="107"/>
    </row>
    <row r="5" spans="1:20" ht="15">
      <c r="A5" s="129" t="s">
        <v>412</v>
      </c>
      <c r="B5" s="317" t="s">
        <v>131</v>
      </c>
      <c r="C5" s="317"/>
      <c r="D5" s="317"/>
      <c r="E5" s="317"/>
      <c r="F5" s="317"/>
      <c r="G5" s="317"/>
      <c r="H5" s="317"/>
      <c r="I5" s="317"/>
      <c r="J5" s="317"/>
      <c r="K5" s="317"/>
      <c r="L5" s="317"/>
      <c r="M5" s="317"/>
      <c r="N5" s="317"/>
      <c r="O5" s="317"/>
      <c r="P5" s="317"/>
      <c r="Q5" s="317"/>
      <c r="R5" s="317"/>
      <c r="S5" s="317"/>
      <c r="T5" s="316"/>
    </row>
    <row r="6" spans="1:20" ht="15">
      <c r="A6" s="120" t="s">
        <v>411</v>
      </c>
      <c r="B6" s="128">
        <v>1995</v>
      </c>
      <c r="C6" s="128">
        <v>1996</v>
      </c>
      <c r="D6" s="128">
        <v>1997</v>
      </c>
      <c r="E6" s="128">
        <v>1998</v>
      </c>
      <c r="F6" s="128">
        <v>1999</v>
      </c>
      <c r="G6" s="128">
        <v>2000</v>
      </c>
      <c r="H6" s="128">
        <v>2001</v>
      </c>
      <c r="I6" s="128">
        <v>2002</v>
      </c>
      <c r="J6" s="128">
        <v>2003</v>
      </c>
      <c r="K6" s="128">
        <v>2004</v>
      </c>
      <c r="L6" s="128">
        <v>2005</v>
      </c>
      <c r="M6" s="128">
        <v>2006</v>
      </c>
      <c r="N6" s="128">
        <v>2007</v>
      </c>
      <c r="O6" s="128">
        <v>2008</v>
      </c>
      <c r="P6" s="128">
        <v>2009</v>
      </c>
      <c r="Q6" s="128">
        <v>2010</v>
      </c>
      <c r="R6" s="128">
        <v>2011</v>
      </c>
      <c r="S6" s="128">
        <v>2012</v>
      </c>
      <c r="T6" s="128">
        <v>2013</v>
      </c>
    </row>
    <row r="7" spans="1:20" ht="15">
      <c r="A7" s="128" t="s">
        <v>272</v>
      </c>
      <c r="B7">
        <v>0.606</v>
      </c>
      <c r="C7">
        <v>0.606</v>
      </c>
      <c r="D7">
        <v>0.606</v>
      </c>
      <c r="E7">
        <v>0.606</v>
      </c>
      <c r="F7">
        <v>0.606</v>
      </c>
      <c r="G7">
        <v>0.606</v>
      </c>
      <c r="H7">
        <v>0.601</v>
      </c>
      <c r="I7">
        <v>0.564</v>
      </c>
      <c r="J7">
        <v>0.537</v>
      </c>
      <c r="K7">
        <v>0.537</v>
      </c>
      <c r="L7">
        <v>0.537</v>
      </c>
      <c r="M7">
        <v>0.537</v>
      </c>
      <c r="N7">
        <v>0.537</v>
      </c>
      <c r="O7">
        <v>0.537</v>
      </c>
      <c r="P7">
        <v>0.537</v>
      </c>
      <c r="Q7">
        <v>0.537</v>
      </c>
      <c r="R7">
        <v>0.537</v>
      </c>
      <c r="S7">
        <v>0.537</v>
      </c>
      <c r="T7">
        <v>0.537</v>
      </c>
    </row>
    <row r="8" spans="1:20" ht="15">
      <c r="A8" s="128" t="s">
        <v>277</v>
      </c>
      <c r="B8">
        <v>0.5</v>
      </c>
      <c r="C8">
        <v>0.5</v>
      </c>
      <c r="D8">
        <v>0.4</v>
      </c>
      <c r="E8">
        <v>0.4</v>
      </c>
      <c r="F8">
        <v>0.4</v>
      </c>
      <c r="G8">
        <v>0.4</v>
      </c>
      <c r="H8">
        <v>0.38</v>
      </c>
      <c r="I8">
        <v>0.29</v>
      </c>
      <c r="J8">
        <v>0.29</v>
      </c>
      <c r="K8">
        <v>0.29</v>
      </c>
      <c r="L8">
        <v>0.24</v>
      </c>
      <c r="M8">
        <v>0.24</v>
      </c>
      <c r="N8">
        <v>0.24</v>
      </c>
      <c r="O8">
        <v>0.1</v>
      </c>
      <c r="P8">
        <v>0.1</v>
      </c>
      <c r="Q8">
        <v>0.1</v>
      </c>
      <c r="R8">
        <v>0.1</v>
      </c>
      <c r="S8">
        <v>0.1</v>
      </c>
      <c r="T8">
        <v>0.1</v>
      </c>
    </row>
    <row r="9" spans="1:20" ht="15">
      <c r="A9" s="128" t="s">
        <v>295</v>
      </c>
      <c r="B9">
        <v>0.43</v>
      </c>
      <c r="C9">
        <v>0.4</v>
      </c>
      <c r="D9">
        <v>0.4</v>
      </c>
      <c r="E9">
        <v>0.4</v>
      </c>
      <c r="F9">
        <v>0.4</v>
      </c>
      <c r="G9">
        <v>0.32</v>
      </c>
      <c r="H9">
        <v>0.32</v>
      </c>
      <c r="I9">
        <v>0.32</v>
      </c>
      <c r="J9">
        <v>0.32</v>
      </c>
      <c r="K9">
        <v>0.32</v>
      </c>
      <c r="L9">
        <v>0.32</v>
      </c>
      <c r="M9">
        <v>0.32</v>
      </c>
      <c r="N9">
        <v>0.32</v>
      </c>
      <c r="O9">
        <v>0.15</v>
      </c>
      <c r="P9">
        <v>0.15</v>
      </c>
      <c r="Q9">
        <v>0.15</v>
      </c>
      <c r="R9">
        <v>0.15</v>
      </c>
      <c r="S9">
        <v>0.15</v>
      </c>
      <c r="T9">
        <v>0.22</v>
      </c>
    </row>
    <row r="10" spans="1:20" ht="15">
      <c r="A10" s="128" t="s">
        <v>279</v>
      </c>
      <c r="B10">
        <v>0.657</v>
      </c>
      <c r="C10">
        <v>0.647</v>
      </c>
      <c r="D10">
        <v>0.659</v>
      </c>
      <c r="E10">
        <v>0.645</v>
      </c>
      <c r="F10">
        <v>0.642</v>
      </c>
      <c r="G10">
        <v>0.629</v>
      </c>
      <c r="H10">
        <v>0.628</v>
      </c>
      <c r="I10">
        <v>0.63</v>
      </c>
      <c r="J10">
        <v>0.63</v>
      </c>
      <c r="K10">
        <v>0.623</v>
      </c>
      <c r="L10">
        <v>0.623</v>
      </c>
      <c r="M10">
        <v>0.623</v>
      </c>
      <c r="N10">
        <v>0.623</v>
      </c>
      <c r="O10">
        <v>0.623</v>
      </c>
      <c r="P10">
        <v>0.623</v>
      </c>
      <c r="Q10">
        <v>0.5539999999999999</v>
      </c>
      <c r="R10">
        <v>0.5539999999999999</v>
      </c>
      <c r="S10">
        <v>0.5539999999999999</v>
      </c>
      <c r="T10">
        <v>0.556</v>
      </c>
    </row>
    <row r="11" spans="1:20" ht="15">
      <c r="A11" s="128" t="s">
        <v>273</v>
      </c>
      <c r="B11">
        <v>0.57</v>
      </c>
      <c r="C11">
        <v>0.57</v>
      </c>
      <c r="D11">
        <v>0.57</v>
      </c>
      <c r="E11">
        <v>0.5589999999999999</v>
      </c>
      <c r="F11">
        <v>0.5589999999999999</v>
      </c>
      <c r="G11">
        <v>0.5379999999999999</v>
      </c>
      <c r="H11">
        <v>0.512</v>
      </c>
      <c r="I11">
        <v>0.512</v>
      </c>
      <c r="J11">
        <v>0.512</v>
      </c>
      <c r="K11">
        <v>0.475</v>
      </c>
      <c r="L11">
        <v>0.44299999999999995</v>
      </c>
      <c r="M11">
        <v>0.44299999999999995</v>
      </c>
      <c r="N11">
        <v>0.475</v>
      </c>
      <c r="O11">
        <v>0.475</v>
      </c>
      <c r="P11">
        <v>0.475</v>
      </c>
      <c r="Q11">
        <v>0.475</v>
      </c>
      <c r="R11">
        <v>0.475</v>
      </c>
      <c r="S11">
        <v>0.475</v>
      </c>
      <c r="T11">
        <v>0.475</v>
      </c>
    </row>
    <row r="12" spans="1:20" ht="15">
      <c r="A12" s="128" t="s">
        <v>281</v>
      </c>
      <c r="B12">
        <v>0.26</v>
      </c>
      <c r="C12">
        <v>0.26</v>
      </c>
      <c r="D12">
        <v>0.26</v>
      </c>
      <c r="E12">
        <v>0.26</v>
      </c>
      <c r="F12">
        <v>0.26</v>
      </c>
      <c r="G12">
        <v>0.26</v>
      </c>
      <c r="H12">
        <v>0.26</v>
      </c>
      <c r="I12">
        <v>0.26</v>
      </c>
      <c r="J12">
        <v>0.26</v>
      </c>
      <c r="K12">
        <v>0.26</v>
      </c>
      <c r="L12">
        <v>0.24</v>
      </c>
      <c r="M12">
        <v>0.23</v>
      </c>
      <c r="N12">
        <v>0.22</v>
      </c>
      <c r="O12">
        <v>0.21</v>
      </c>
      <c r="P12">
        <v>0.21</v>
      </c>
      <c r="Q12">
        <v>0.21</v>
      </c>
      <c r="R12">
        <v>0.21</v>
      </c>
      <c r="S12">
        <v>0.21</v>
      </c>
      <c r="T12">
        <v>0.21</v>
      </c>
    </row>
    <row r="13" spans="1:20" ht="15">
      <c r="A13" s="128" t="s">
        <v>284</v>
      </c>
      <c r="B13">
        <v>0.48</v>
      </c>
      <c r="C13">
        <v>0.48</v>
      </c>
      <c r="D13">
        <v>0.48</v>
      </c>
      <c r="E13">
        <v>0.46</v>
      </c>
      <c r="F13">
        <v>0.46</v>
      </c>
      <c r="G13">
        <v>0.44</v>
      </c>
      <c r="H13">
        <v>0.42</v>
      </c>
      <c r="I13">
        <v>0.42</v>
      </c>
      <c r="J13">
        <v>0.42</v>
      </c>
      <c r="K13">
        <v>0.42</v>
      </c>
      <c r="L13">
        <v>0.42</v>
      </c>
      <c r="M13">
        <v>0.42</v>
      </c>
      <c r="N13">
        <v>0.41</v>
      </c>
      <c r="O13">
        <v>0.41</v>
      </c>
      <c r="P13">
        <v>0.41</v>
      </c>
      <c r="Q13">
        <v>0.41</v>
      </c>
      <c r="R13">
        <v>0.41</v>
      </c>
      <c r="S13">
        <v>0.41</v>
      </c>
      <c r="T13">
        <v>0.41</v>
      </c>
    </row>
    <row r="14" spans="1:20" ht="15">
      <c r="A14" s="128" t="s">
        <v>408</v>
      </c>
      <c r="B14">
        <v>0.45</v>
      </c>
      <c r="C14">
        <v>0.45</v>
      </c>
      <c r="D14">
        <v>0.45</v>
      </c>
      <c r="E14">
        <v>0.45</v>
      </c>
      <c r="F14">
        <v>0.45</v>
      </c>
      <c r="G14">
        <v>0.45</v>
      </c>
      <c r="H14">
        <v>0.425</v>
      </c>
      <c r="I14">
        <v>0.4</v>
      </c>
      <c r="J14">
        <v>0.4</v>
      </c>
      <c r="K14">
        <v>0.4</v>
      </c>
      <c r="L14">
        <v>0.4</v>
      </c>
      <c r="M14">
        <v>0.4</v>
      </c>
      <c r="N14">
        <v>0.4</v>
      </c>
      <c r="O14">
        <v>0.4</v>
      </c>
      <c r="P14">
        <v>0.4</v>
      </c>
      <c r="Q14">
        <v>0.49</v>
      </c>
      <c r="R14">
        <v>0.49</v>
      </c>
      <c r="S14">
        <v>0.49</v>
      </c>
      <c r="T14">
        <v>0.46</v>
      </c>
    </row>
    <row r="15" spans="1:20" ht="15">
      <c r="A15" s="128" t="s">
        <v>280</v>
      </c>
      <c r="B15">
        <v>0.56</v>
      </c>
      <c r="C15">
        <v>0.56</v>
      </c>
      <c r="D15">
        <v>0.56</v>
      </c>
      <c r="E15">
        <v>0.56</v>
      </c>
      <c r="F15">
        <v>0.48</v>
      </c>
      <c r="G15">
        <v>0.48</v>
      </c>
      <c r="H15">
        <v>0.48</v>
      </c>
      <c r="I15">
        <v>0.48</v>
      </c>
      <c r="J15">
        <v>0.45</v>
      </c>
      <c r="K15">
        <v>0.45</v>
      </c>
      <c r="L15">
        <v>0.45</v>
      </c>
      <c r="M15">
        <v>0.45</v>
      </c>
      <c r="N15">
        <v>0.43</v>
      </c>
      <c r="O15">
        <v>0.43</v>
      </c>
      <c r="P15">
        <v>0.43</v>
      </c>
      <c r="Q15">
        <v>0.43</v>
      </c>
      <c r="R15">
        <v>0.45</v>
      </c>
      <c r="S15">
        <v>0.52</v>
      </c>
      <c r="T15">
        <v>0.52</v>
      </c>
    </row>
    <row r="16" spans="1:20" ht="15">
      <c r="A16" s="128" t="s">
        <v>274</v>
      </c>
      <c r="B16">
        <v>0.591</v>
      </c>
      <c r="C16">
        <v>0.596</v>
      </c>
      <c r="D16">
        <v>0.5770000000000001</v>
      </c>
      <c r="E16">
        <v>0.59</v>
      </c>
      <c r="F16">
        <v>0.59</v>
      </c>
      <c r="G16">
        <v>0.59</v>
      </c>
      <c r="H16">
        <v>0.583</v>
      </c>
      <c r="I16">
        <v>0.578</v>
      </c>
      <c r="J16">
        <v>0.5479999999999999</v>
      </c>
      <c r="K16">
        <v>0.534</v>
      </c>
      <c r="L16">
        <v>0.535</v>
      </c>
      <c r="M16">
        <v>0.45799999999999996</v>
      </c>
      <c r="N16">
        <v>0.45799999999999996</v>
      </c>
      <c r="O16">
        <v>0.45799999999999996</v>
      </c>
      <c r="P16">
        <v>0.45799999999999996</v>
      </c>
      <c r="Q16">
        <v>0.45799999999999996</v>
      </c>
      <c r="R16">
        <v>0.467</v>
      </c>
      <c r="S16">
        <v>0.46799999999999997</v>
      </c>
      <c r="T16">
        <v>0.502</v>
      </c>
    </row>
    <row r="17" spans="1:20" ht="15">
      <c r="A17" s="128" t="s">
        <v>286</v>
      </c>
      <c r="B17">
        <v>0.51</v>
      </c>
      <c r="C17">
        <v>0.51</v>
      </c>
      <c r="D17">
        <v>0.51</v>
      </c>
      <c r="E17">
        <v>0.46</v>
      </c>
      <c r="F17">
        <v>0.46</v>
      </c>
      <c r="G17">
        <v>0.45899999999999996</v>
      </c>
      <c r="H17">
        <v>0.45899999999999996</v>
      </c>
      <c r="I17">
        <v>0.461</v>
      </c>
      <c r="J17">
        <v>0.461</v>
      </c>
      <c r="K17">
        <v>0.461</v>
      </c>
      <c r="L17">
        <v>0.441</v>
      </c>
      <c r="M17">
        <v>0.441</v>
      </c>
      <c r="N17">
        <v>0.449</v>
      </c>
      <c r="O17">
        <v>0.449</v>
      </c>
      <c r="P17">
        <v>0.449</v>
      </c>
      <c r="Q17">
        <v>0.452</v>
      </c>
      <c r="R17">
        <v>0.473</v>
      </c>
      <c r="S17">
        <v>0.473</v>
      </c>
      <c r="T17">
        <v>0.473</v>
      </c>
    </row>
    <row r="18" spans="1:20" ht="15">
      <c r="A18" s="128" t="s">
        <v>278</v>
      </c>
      <c r="B18">
        <v>0.4</v>
      </c>
      <c r="C18">
        <v>0.4</v>
      </c>
      <c r="D18">
        <v>0.4</v>
      </c>
      <c r="E18">
        <v>0.4</v>
      </c>
      <c r="F18">
        <v>0.4</v>
      </c>
      <c r="G18">
        <v>0.4</v>
      </c>
      <c r="H18">
        <v>0.4</v>
      </c>
      <c r="I18">
        <v>0.4</v>
      </c>
      <c r="J18">
        <v>0.3</v>
      </c>
      <c r="K18">
        <v>0.3</v>
      </c>
      <c r="L18">
        <v>0.3</v>
      </c>
      <c r="M18">
        <v>0.3</v>
      </c>
      <c r="N18">
        <v>0.3</v>
      </c>
      <c r="O18">
        <v>0.3</v>
      </c>
      <c r="P18">
        <v>0.3</v>
      </c>
      <c r="Q18">
        <v>0.3</v>
      </c>
      <c r="R18">
        <v>0.3</v>
      </c>
      <c r="S18">
        <v>0.385</v>
      </c>
      <c r="T18">
        <v>0.385</v>
      </c>
    </row>
    <row r="19" spans="1:20" ht="15">
      <c r="A19" s="128" t="s">
        <v>287</v>
      </c>
      <c r="B19">
        <v>0.25</v>
      </c>
      <c r="C19">
        <v>0.25</v>
      </c>
      <c r="D19">
        <v>0.25</v>
      </c>
      <c r="E19">
        <v>0.25</v>
      </c>
      <c r="F19">
        <v>0.25</v>
      </c>
      <c r="G19">
        <v>0.25</v>
      </c>
      <c r="H19">
        <v>0.25</v>
      </c>
      <c r="I19">
        <v>0.25</v>
      </c>
      <c r="J19">
        <v>0.25</v>
      </c>
      <c r="K19">
        <v>0.25</v>
      </c>
      <c r="L19">
        <v>0.25</v>
      </c>
      <c r="M19">
        <v>0.25</v>
      </c>
      <c r="N19">
        <v>0.25</v>
      </c>
      <c r="O19">
        <v>0.25</v>
      </c>
      <c r="P19">
        <v>0.23</v>
      </c>
      <c r="Q19">
        <v>0.26</v>
      </c>
      <c r="R19">
        <v>0.25</v>
      </c>
      <c r="S19">
        <v>0.25</v>
      </c>
      <c r="T19">
        <v>0.24</v>
      </c>
    </row>
    <row r="20" spans="1:20" ht="15">
      <c r="A20" s="128" t="s">
        <v>288</v>
      </c>
      <c r="B20">
        <v>0.33</v>
      </c>
      <c r="C20">
        <v>0.33</v>
      </c>
      <c r="D20">
        <v>0.33</v>
      </c>
      <c r="E20">
        <v>0.33</v>
      </c>
      <c r="F20">
        <v>0.33</v>
      </c>
      <c r="G20">
        <v>0.33</v>
      </c>
      <c r="H20">
        <v>0.33</v>
      </c>
      <c r="I20">
        <v>0.33</v>
      </c>
      <c r="J20">
        <v>0.33</v>
      </c>
      <c r="K20">
        <v>0.33</v>
      </c>
      <c r="L20">
        <v>0.33</v>
      </c>
      <c r="M20">
        <v>0.27</v>
      </c>
      <c r="N20">
        <v>0.27</v>
      </c>
      <c r="O20">
        <v>0.24</v>
      </c>
      <c r="P20">
        <v>0.15</v>
      </c>
      <c r="Q20">
        <v>0.15</v>
      </c>
      <c r="R20">
        <v>0.15</v>
      </c>
      <c r="S20">
        <v>0.15</v>
      </c>
      <c r="T20">
        <v>0.15</v>
      </c>
    </row>
    <row r="21" spans="1:20" ht="15">
      <c r="A21" s="128" t="s">
        <v>289</v>
      </c>
      <c r="B21">
        <v>0.513</v>
      </c>
      <c r="C21">
        <v>0.513</v>
      </c>
      <c r="D21">
        <v>0.513</v>
      </c>
      <c r="E21">
        <v>0.47200000000000003</v>
      </c>
      <c r="F21">
        <v>0.47200000000000003</v>
      </c>
      <c r="G21">
        <v>0.47200000000000003</v>
      </c>
      <c r="H21">
        <v>0.431</v>
      </c>
      <c r="I21">
        <v>0.39</v>
      </c>
      <c r="J21">
        <v>0.39</v>
      </c>
      <c r="K21">
        <v>0.39</v>
      </c>
      <c r="L21">
        <v>0.39</v>
      </c>
      <c r="M21">
        <v>0.39</v>
      </c>
      <c r="N21">
        <v>0.39</v>
      </c>
      <c r="O21">
        <v>0.39</v>
      </c>
      <c r="P21">
        <v>0.39</v>
      </c>
      <c r="Q21">
        <v>0.39</v>
      </c>
      <c r="R21">
        <v>0.42100000000000004</v>
      </c>
      <c r="S21">
        <v>0.413</v>
      </c>
      <c r="T21">
        <v>0.436</v>
      </c>
    </row>
    <row r="22" spans="1:20" ht="15">
      <c r="A22" s="128" t="s">
        <v>283</v>
      </c>
      <c r="B22">
        <v>0.44</v>
      </c>
      <c r="C22">
        <v>0.44</v>
      </c>
      <c r="D22">
        <v>0.44</v>
      </c>
      <c r="E22">
        <v>0.44</v>
      </c>
      <c r="F22">
        <v>0.44</v>
      </c>
      <c r="G22">
        <v>0.44</v>
      </c>
      <c r="H22">
        <v>0.4</v>
      </c>
      <c r="I22">
        <v>0.4</v>
      </c>
      <c r="J22">
        <v>0.4</v>
      </c>
      <c r="K22">
        <v>0.38</v>
      </c>
      <c r="L22">
        <v>0.38</v>
      </c>
      <c r="M22">
        <v>0.36</v>
      </c>
      <c r="N22">
        <v>0.4</v>
      </c>
      <c r="O22">
        <v>0.4</v>
      </c>
      <c r="P22">
        <v>0.4</v>
      </c>
      <c r="Q22">
        <v>0.406</v>
      </c>
      <c r="R22">
        <v>0.203</v>
      </c>
      <c r="S22">
        <v>0.203</v>
      </c>
      <c r="T22">
        <v>0.16</v>
      </c>
    </row>
    <row r="23" spans="1:20" ht="15">
      <c r="A23" s="128" t="s">
        <v>290</v>
      </c>
      <c r="B23">
        <v>0.35</v>
      </c>
      <c r="C23">
        <v>0.35</v>
      </c>
      <c r="D23">
        <v>0.35</v>
      </c>
      <c r="E23">
        <v>0.35</v>
      </c>
      <c r="F23">
        <v>0.35</v>
      </c>
      <c r="G23">
        <v>0.35</v>
      </c>
      <c r="H23">
        <v>0.35</v>
      </c>
      <c r="I23">
        <v>0.35</v>
      </c>
      <c r="J23">
        <v>0.35</v>
      </c>
      <c r="K23">
        <v>0.35</v>
      </c>
      <c r="L23">
        <v>0.35</v>
      </c>
      <c r="M23">
        <v>0.35</v>
      </c>
      <c r="N23">
        <v>0.35</v>
      </c>
      <c r="O23">
        <v>0.35</v>
      </c>
      <c r="P23">
        <v>0.35</v>
      </c>
      <c r="Q23">
        <v>0.35</v>
      </c>
      <c r="R23">
        <v>0.35</v>
      </c>
      <c r="S23">
        <v>0.35</v>
      </c>
      <c r="T23">
        <v>0.35</v>
      </c>
    </row>
    <row r="24" spans="1:20" ht="15">
      <c r="A24" s="128" t="s">
        <v>292</v>
      </c>
      <c r="B24">
        <v>0.6</v>
      </c>
      <c r="C24">
        <v>0.6</v>
      </c>
      <c r="D24">
        <v>0.6</v>
      </c>
      <c r="E24">
        <v>0.6</v>
      </c>
      <c r="F24">
        <v>0.6</v>
      </c>
      <c r="G24">
        <v>0.6</v>
      </c>
      <c r="H24">
        <v>0.52</v>
      </c>
      <c r="I24">
        <v>0.52</v>
      </c>
      <c r="J24">
        <v>0.52</v>
      </c>
      <c r="K24">
        <v>0.52</v>
      </c>
      <c r="L24">
        <v>0.52</v>
      </c>
      <c r="M24">
        <v>0.52</v>
      </c>
      <c r="N24">
        <v>0.52</v>
      </c>
      <c r="O24">
        <v>0.52</v>
      </c>
      <c r="P24">
        <v>0.52</v>
      </c>
      <c r="Q24">
        <v>0.52</v>
      </c>
      <c r="R24">
        <v>0.52</v>
      </c>
      <c r="S24">
        <v>0.52</v>
      </c>
      <c r="T24">
        <v>0.52</v>
      </c>
    </row>
    <row r="25" spans="1:20" ht="15">
      <c r="A25" s="128" t="s">
        <v>276</v>
      </c>
      <c r="B25">
        <v>0.5</v>
      </c>
      <c r="C25">
        <v>0.5</v>
      </c>
      <c r="D25">
        <v>0.5</v>
      </c>
      <c r="E25">
        <v>0.5</v>
      </c>
      <c r="F25">
        <v>0.5</v>
      </c>
      <c r="G25">
        <v>0.5</v>
      </c>
      <c r="H25">
        <v>0.5</v>
      </c>
      <c r="I25">
        <v>0.5</v>
      </c>
      <c r="J25">
        <v>0.5</v>
      </c>
      <c r="K25">
        <v>0.5</v>
      </c>
      <c r="L25">
        <v>0.5</v>
      </c>
      <c r="M25">
        <v>0.5</v>
      </c>
      <c r="N25">
        <v>0.5</v>
      </c>
      <c r="O25">
        <v>0.5</v>
      </c>
      <c r="P25">
        <v>0.5</v>
      </c>
      <c r="Q25">
        <v>0.5</v>
      </c>
      <c r="R25">
        <v>0.5</v>
      </c>
      <c r="S25">
        <v>0.5</v>
      </c>
      <c r="T25">
        <v>0.5</v>
      </c>
    </row>
    <row r="26" spans="1:20" ht="15">
      <c r="A26" s="128" t="s">
        <v>293</v>
      </c>
      <c r="B26">
        <v>0.45</v>
      </c>
      <c r="C26">
        <v>0.45</v>
      </c>
      <c r="D26">
        <v>0.44</v>
      </c>
      <c r="E26">
        <v>0.4</v>
      </c>
      <c r="F26">
        <v>0.4</v>
      </c>
      <c r="G26">
        <v>0.4</v>
      </c>
      <c r="H26">
        <v>0.4</v>
      </c>
      <c r="I26">
        <v>0.4</v>
      </c>
      <c r="J26">
        <v>0.4</v>
      </c>
      <c r="K26">
        <v>0.4</v>
      </c>
      <c r="L26">
        <v>0.4</v>
      </c>
      <c r="M26">
        <v>0.4</v>
      </c>
      <c r="N26">
        <v>0.4</v>
      </c>
      <c r="O26">
        <v>0.4</v>
      </c>
      <c r="P26">
        <v>0.32</v>
      </c>
      <c r="Q26">
        <v>0.32</v>
      </c>
      <c r="R26">
        <v>0.32</v>
      </c>
      <c r="S26">
        <v>0.32</v>
      </c>
      <c r="T26">
        <v>0.32</v>
      </c>
    </row>
    <row r="27" spans="1:20" ht="15">
      <c r="A27" s="128" t="s">
        <v>294</v>
      </c>
      <c r="B27">
        <v>0.4</v>
      </c>
      <c r="C27">
        <v>0.4</v>
      </c>
      <c r="D27">
        <v>0.4</v>
      </c>
      <c r="E27">
        <v>0.4</v>
      </c>
      <c r="F27">
        <v>0.4</v>
      </c>
      <c r="G27">
        <v>0.4</v>
      </c>
      <c r="H27">
        <v>0.4</v>
      </c>
      <c r="I27">
        <v>0.4</v>
      </c>
      <c r="J27">
        <v>0.4</v>
      </c>
      <c r="K27">
        <v>0.4</v>
      </c>
      <c r="L27">
        <v>0.4</v>
      </c>
      <c r="M27">
        <v>0.42</v>
      </c>
      <c r="N27">
        <v>0.42</v>
      </c>
      <c r="O27">
        <v>0.42</v>
      </c>
      <c r="P27">
        <v>0.42</v>
      </c>
      <c r="Q27">
        <v>0.45899999999999996</v>
      </c>
      <c r="R27">
        <v>0.5</v>
      </c>
      <c r="S27">
        <v>0.49</v>
      </c>
      <c r="T27">
        <v>0.53</v>
      </c>
    </row>
    <row r="28" spans="1:20" ht="15">
      <c r="A28" s="128" t="s">
        <v>296</v>
      </c>
      <c r="B28">
        <v>0.4</v>
      </c>
      <c r="C28">
        <v>0.4</v>
      </c>
      <c r="D28">
        <v>0.4</v>
      </c>
      <c r="E28">
        <v>0.48</v>
      </c>
      <c r="F28">
        <v>0.4</v>
      </c>
      <c r="G28">
        <v>0.4</v>
      </c>
      <c r="H28">
        <v>0.4</v>
      </c>
      <c r="I28">
        <v>0.4</v>
      </c>
      <c r="J28">
        <v>0.4</v>
      </c>
      <c r="K28">
        <v>0.4</v>
      </c>
      <c r="L28">
        <v>0.16</v>
      </c>
      <c r="M28">
        <v>0.16</v>
      </c>
      <c r="N28">
        <v>0.16</v>
      </c>
      <c r="O28">
        <v>0.16</v>
      </c>
      <c r="P28">
        <v>0.16</v>
      </c>
      <c r="Q28">
        <v>0.16</v>
      </c>
      <c r="R28">
        <v>0.16</v>
      </c>
      <c r="S28">
        <v>0.16</v>
      </c>
      <c r="T28">
        <v>0.16</v>
      </c>
    </row>
    <row r="29" spans="1:20" ht="15">
      <c r="A29" s="128" t="s">
        <v>298</v>
      </c>
      <c r="B29">
        <v>0.5</v>
      </c>
      <c r="C29">
        <v>0.5</v>
      </c>
      <c r="D29">
        <v>0.5</v>
      </c>
      <c r="E29">
        <v>0.5</v>
      </c>
      <c r="F29">
        <v>0.5</v>
      </c>
      <c r="G29">
        <v>0.5</v>
      </c>
      <c r="H29">
        <v>0.5</v>
      </c>
      <c r="I29">
        <v>0.5</v>
      </c>
      <c r="J29">
        <v>0.5</v>
      </c>
      <c r="K29">
        <v>0.5</v>
      </c>
      <c r="L29">
        <v>0.5</v>
      </c>
      <c r="M29">
        <v>0.5</v>
      </c>
      <c r="N29">
        <v>0.41</v>
      </c>
      <c r="O29">
        <v>0.41</v>
      </c>
      <c r="P29">
        <v>0.41</v>
      </c>
      <c r="Q29">
        <v>0.41</v>
      </c>
      <c r="R29">
        <v>0.41</v>
      </c>
      <c r="S29">
        <v>0.41</v>
      </c>
      <c r="T29">
        <v>0.5</v>
      </c>
    </row>
    <row r="30" spans="1:20" ht="15">
      <c r="A30" s="128" t="s">
        <v>297</v>
      </c>
      <c r="B30">
        <v>0.42</v>
      </c>
      <c r="C30">
        <v>0.42</v>
      </c>
      <c r="D30">
        <v>0.42</v>
      </c>
      <c r="E30">
        <v>0.42</v>
      </c>
      <c r="F30">
        <v>0.42</v>
      </c>
      <c r="G30">
        <v>0.42</v>
      </c>
      <c r="H30">
        <v>0.42</v>
      </c>
      <c r="I30">
        <v>0.38</v>
      </c>
      <c r="J30">
        <v>0.38</v>
      </c>
      <c r="K30">
        <v>0.19</v>
      </c>
      <c r="L30">
        <v>0.19</v>
      </c>
      <c r="M30">
        <v>0.19</v>
      </c>
      <c r="N30">
        <v>0.19</v>
      </c>
      <c r="O30">
        <v>0.19</v>
      </c>
      <c r="P30">
        <v>0.19</v>
      </c>
      <c r="Q30">
        <v>0.19</v>
      </c>
      <c r="R30">
        <v>0.19</v>
      </c>
      <c r="S30">
        <v>0.19</v>
      </c>
      <c r="T30">
        <v>0.25</v>
      </c>
    </row>
    <row r="31" spans="1:20" ht="15">
      <c r="A31" s="128" t="s">
        <v>282</v>
      </c>
      <c r="B31">
        <v>0.622</v>
      </c>
      <c r="C31">
        <v>0.612</v>
      </c>
      <c r="D31">
        <v>0.595</v>
      </c>
      <c r="E31">
        <v>0.578</v>
      </c>
      <c r="F31">
        <v>0.556</v>
      </c>
      <c r="G31">
        <v>0.54</v>
      </c>
      <c r="H31">
        <v>0.535</v>
      </c>
      <c r="I31">
        <v>0.525</v>
      </c>
      <c r="J31">
        <v>0.522</v>
      </c>
      <c r="K31">
        <v>0.521</v>
      </c>
      <c r="L31">
        <v>0.51</v>
      </c>
      <c r="M31">
        <v>0.509</v>
      </c>
      <c r="N31">
        <v>0.505</v>
      </c>
      <c r="O31">
        <v>0.501</v>
      </c>
      <c r="P31">
        <v>0.491</v>
      </c>
      <c r="Q31">
        <v>0.49</v>
      </c>
      <c r="R31">
        <v>0.49200000000000005</v>
      </c>
      <c r="S31">
        <v>0.49</v>
      </c>
      <c r="T31">
        <v>0.511</v>
      </c>
    </row>
    <row r="32" spans="1:20" ht="15">
      <c r="A32" s="128" t="s">
        <v>275</v>
      </c>
      <c r="B32">
        <v>0.613</v>
      </c>
      <c r="C32">
        <v>0.614</v>
      </c>
      <c r="D32">
        <v>0.544</v>
      </c>
      <c r="E32">
        <v>0.5670000000000001</v>
      </c>
      <c r="F32">
        <v>0.536</v>
      </c>
      <c r="G32">
        <v>0.515</v>
      </c>
      <c r="H32">
        <v>0.531</v>
      </c>
      <c r="I32">
        <v>0.555</v>
      </c>
      <c r="J32">
        <v>0.547</v>
      </c>
      <c r="K32">
        <v>0.565</v>
      </c>
      <c r="L32">
        <v>0.5660000000000001</v>
      </c>
      <c r="M32">
        <v>0.5660000000000001</v>
      </c>
      <c r="N32">
        <v>0.5660000000000001</v>
      </c>
      <c r="O32">
        <v>0.564</v>
      </c>
      <c r="P32">
        <v>0.565</v>
      </c>
      <c r="Q32">
        <v>0.5660000000000001</v>
      </c>
      <c r="R32">
        <v>0.5660000000000001</v>
      </c>
      <c r="S32">
        <v>0.5660000000000001</v>
      </c>
      <c r="T32">
        <v>0.5660000000000001</v>
      </c>
    </row>
    <row r="33" spans="1:20" ht="15">
      <c r="A33" s="128" t="s">
        <v>407</v>
      </c>
      <c r="B33">
        <v>0.4</v>
      </c>
      <c r="C33">
        <v>0.4</v>
      </c>
      <c r="D33">
        <v>0.4</v>
      </c>
      <c r="E33">
        <v>0.4</v>
      </c>
      <c r="F33">
        <v>0.4</v>
      </c>
      <c r="G33">
        <v>0.4</v>
      </c>
      <c r="H33">
        <v>0.4</v>
      </c>
      <c r="I33">
        <v>0.4</v>
      </c>
      <c r="J33">
        <v>0.4</v>
      </c>
      <c r="K33">
        <v>0.4</v>
      </c>
      <c r="L33">
        <v>0.4</v>
      </c>
      <c r="M33">
        <v>0.4</v>
      </c>
      <c r="N33">
        <v>0.4</v>
      </c>
      <c r="O33">
        <v>0.4</v>
      </c>
      <c r="P33">
        <v>0.4</v>
      </c>
      <c r="Q33">
        <v>0.5</v>
      </c>
      <c r="R33">
        <v>0.5</v>
      </c>
      <c r="S33">
        <v>0.5</v>
      </c>
      <c r="T33">
        <v>0.45</v>
      </c>
    </row>
    <row r="34" spans="1:20" ht="15">
      <c r="A34" s="128" t="s">
        <v>291</v>
      </c>
      <c r="B34">
        <v>0.41700000000000004</v>
      </c>
      <c r="C34">
        <v>0.41700000000000004</v>
      </c>
      <c r="D34">
        <v>0.41700000000000004</v>
      </c>
      <c r="E34">
        <v>0.41700000000000004</v>
      </c>
      <c r="F34">
        <v>0.415</v>
      </c>
      <c r="G34">
        <v>0.475</v>
      </c>
      <c r="H34">
        <v>0.475</v>
      </c>
      <c r="I34">
        <v>0.475</v>
      </c>
      <c r="J34">
        <v>0.475</v>
      </c>
      <c r="K34">
        <v>0.475</v>
      </c>
      <c r="L34">
        <v>0.435</v>
      </c>
      <c r="M34">
        <v>0.4</v>
      </c>
      <c r="N34">
        <v>0.4</v>
      </c>
      <c r="O34">
        <v>0.4</v>
      </c>
      <c r="P34">
        <v>0.4</v>
      </c>
      <c r="Q34">
        <v>0.4</v>
      </c>
      <c r="R34">
        <v>0.4</v>
      </c>
      <c r="S34">
        <v>0.4</v>
      </c>
      <c r="T34">
        <v>0.4</v>
      </c>
    </row>
    <row r="35" spans="1:20" ht="15">
      <c r="A35" s="128" t="s">
        <v>285</v>
      </c>
      <c r="B35" t="s">
        <v>109</v>
      </c>
      <c r="C35" t="s">
        <v>109</v>
      </c>
      <c r="D35" t="s">
        <v>109</v>
      </c>
      <c r="E35" t="s">
        <v>109</v>
      </c>
      <c r="F35" t="s">
        <v>109</v>
      </c>
      <c r="G35" t="s">
        <v>109</v>
      </c>
      <c r="H35" t="s">
        <v>109</v>
      </c>
      <c r="I35" t="s">
        <v>109</v>
      </c>
      <c r="J35" t="s">
        <v>109</v>
      </c>
      <c r="K35" t="s">
        <v>109</v>
      </c>
      <c r="L35" t="s">
        <v>109</v>
      </c>
      <c r="M35" t="s">
        <v>109</v>
      </c>
      <c r="N35" t="s">
        <v>109</v>
      </c>
      <c r="O35" t="s">
        <v>109</v>
      </c>
      <c r="P35" t="s">
        <v>109</v>
      </c>
      <c r="Q35">
        <v>0.461</v>
      </c>
      <c r="R35">
        <v>0.461</v>
      </c>
      <c r="S35">
        <v>0.318</v>
      </c>
      <c r="T35">
        <v>0.318</v>
      </c>
    </row>
    <row r="36" spans="1:20" s="106" customFormat="1" ht="15">
      <c r="A36" s="121" t="s">
        <v>111</v>
      </c>
      <c r="B36" s="106">
        <v>0.474</v>
      </c>
      <c r="C36" s="106">
        <v>0.47200000000000003</v>
      </c>
      <c r="D36" s="106">
        <v>0.465</v>
      </c>
      <c r="E36" s="106">
        <v>0.462</v>
      </c>
      <c r="F36" s="106">
        <v>0.45399999999999996</v>
      </c>
      <c r="G36" s="106">
        <v>0.44799999999999995</v>
      </c>
      <c r="H36" s="106">
        <v>0.43799999999999994</v>
      </c>
      <c r="I36" s="106">
        <v>0.43</v>
      </c>
      <c r="J36" s="106">
        <v>0.423</v>
      </c>
      <c r="K36" s="106">
        <v>0.413</v>
      </c>
      <c r="L36" s="106">
        <v>0.4</v>
      </c>
      <c r="M36" s="106">
        <v>0.39399999999999996</v>
      </c>
      <c r="N36" s="106">
        <v>0.392</v>
      </c>
      <c r="O36" s="106">
        <v>0.379</v>
      </c>
      <c r="P36" s="106">
        <v>0.37200000000000005</v>
      </c>
      <c r="Q36" s="106">
        <v>0.379</v>
      </c>
      <c r="R36" s="106">
        <v>0.376</v>
      </c>
      <c r="S36" s="106">
        <v>0.381</v>
      </c>
      <c r="T36" s="106">
        <v>0.389</v>
      </c>
    </row>
    <row r="37" spans="1:20" s="57" customFormat="1" ht="15">
      <c r="A37" s="122" t="s">
        <v>123</v>
      </c>
      <c r="B37" s="57">
        <v>0.49</v>
      </c>
      <c r="C37" s="57">
        <v>0.49</v>
      </c>
      <c r="D37" s="57">
        <v>0.488</v>
      </c>
      <c r="E37" s="57">
        <v>0.48</v>
      </c>
      <c r="F37" s="57">
        <v>0.474</v>
      </c>
      <c r="G37" s="57">
        <v>0.47100000000000003</v>
      </c>
      <c r="H37" s="57">
        <v>0.45899999999999996</v>
      </c>
      <c r="I37" s="57">
        <v>0.449</v>
      </c>
      <c r="J37" s="57">
        <v>0.43799999999999994</v>
      </c>
      <c r="K37" s="57">
        <v>0.424</v>
      </c>
      <c r="L37" s="57">
        <v>0.419</v>
      </c>
      <c r="M37" s="57">
        <v>0.415</v>
      </c>
      <c r="N37" s="57">
        <v>0.41</v>
      </c>
      <c r="O37" s="57">
        <v>0.409</v>
      </c>
      <c r="P37" s="57">
        <v>0.408</v>
      </c>
      <c r="Q37" s="57">
        <v>0.41600000000000004</v>
      </c>
      <c r="R37" s="57">
        <v>0.423</v>
      </c>
      <c r="S37" s="57">
        <v>0.431</v>
      </c>
      <c r="T37" s="57">
        <v>0.445</v>
      </c>
    </row>
  </sheetData>
  <mergeCells count="1">
    <mergeCell ref="B5:T5"/>
  </mergeCells>
  <hyperlinks>
    <hyperlink ref="B3" r:id="rId1" display="http://epp.eurostat.ec.europa.eu/portal/page/portal/statistics/search_database"/>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pane xSplit="1" ySplit="6" topLeftCell="B7" activePane="bottomRight" state="frozen"/>
      <selection pane="topRight" activeCell="B1" sqref="B1"/>
      <selection pane="bottomLeft" activeCell="A7" sqref="A7"/>
      <selection pane="bottomRight" activeCell="B1" sqref="B1"/>
    </sheetView>
  </sheetViews>
  <sheetFormatPr defaultColWidth="11.421875" defaultRowHeight="15"/>
  <cols>
    <col min="1" max="1" width="13.7109375" style="0" customWidth="1"/>
    <col min="2" max="2" width="4.8515625" style="0" customWidth="1"/>
    <col min="3" max="14" width="5.00390625" style="0" bestFit="1" customWidth="1"/>
  </cols>
  <sheetData>
    <row r="1" spans="1:14" ht="15">
      <c r="A1" s="112" t="s">
        <v>410</v>
      </c>
      <c r="B1" s="112" t="s">
        <v>132</v>
      </c>
      <c r="C1" s="110"/>
      <c r="D1" s="110"/>
      <c r="E1" s="110"/>
      <c r="F1" s="110"/>
      <c r="G1" s="110"/>
      <c r="H1" s="110"/>
      <c r="I1" s="110"/>
      <c r="J1" s="110"/>
      <c r="K1" s="110"/>
      <c r="L1" s="110"/>
      <c r="M1" s="110"/>
      <c r="N1" s="113"/>
    </row>
    <row r="2" spans="1:14" ht="15">
      <c r="A2" s="114" t="s">
        <v>413</v>
      </c>
      <c r="B2" s="92" t="s">
        <v>133</v>
      </c>
      <c r="C2" s="58"/>
      <c r="D2" s="58"/>
      <c r="E2" s="58"/>
      <c r="F2" s="58"/>
      <c r="G2" s="58"/>
      <c r="H2" s="58"/>
      <c r="I2" s="58"/>
      <c r="J2" s="58"/>
      <c r="K2" s="58"/>
      <c r="L2" s="58"/>
      <c r="M2" s="58"/>
      <c r="N2" s="115"/>
    </row>
    <row r="3" spans="1:14" ht="15">
      <c r="A3" s="114" t="s">
        <v>409</v>
      </c>
      <c r="B3" s="124" t="s">
        <v>324</v>
      </c>
      <c r="C3" s="58"/>
      <c r="D3" s="58"/>
      <c r="E3" s="58"/>
      <c r="F3" s="58"/>
      <c r="G3" s="58"/>
      <c r="H3" s="58"/>
      <c r="I3" s="58"/>
      <c r="J3" s="58"/>
      <c r="K3" s="58"/>
      <c r="L3" s="58"/>
      <c r="M3" s="58"/>
      <c r="N3" s="115"/>
    </row>
    <row r="4" spans="1:14" ht="15">
      <c r="A4" s="117"/>
      <c r="B4" s="126"/>
      <c r="C4" s="118"/>
      <c r="D4" s="118"/>
      <c r="E4" s="118"/>
      <c r="F4" s="118"/>
      <c r="G4" s="118"/>
      <c r="H4" s="118"/>
      <c r="I4" s="118"/>
      <c r="J4" s="118"/>
      <c r="K4" s="118"/>
      <c r="L4" s="118"/>
      <c r="M4" s="118"/>
      <c r="N4" s="119"/>
    </row>
    <row r="5" spans="1:14" ht="15">
      <c r="A5" s="130" t="s">
        <v>412</v>
      </c>
      <c r="B5" s="315" t="s">
        <v>414</v>
      </c>
      <c r="C5" s="317"/>
      <c r="D5" s="317"/>
      <c r="E5" s="317"/>
      <c r="F5" s="317"/>
      <c r="G5" s="317"/>
      <c r="H5" s="317"/>
      <c r="I5" s="317"/>
      <c r="J5" s="317"/>
      <c r="K5" s="317"/>
      <c r="L5" s="317"/>
      <c r="M5" s="317"/>
      <c r="N5" s="316"/>
    </row>
    <row r="6" spans="1:14" ht="15">
      <c r="A6" s="120" t="s">
        <v>411</v>
      </c>
      <c r="B6" s="120">
        <v>2000</v>
      </c>
      <c r="C6" s="120">
        <v>2001</v>
      </c>
      <c r="D6" s="120">
        <v>2002</v>
      </c>
      <c r="E6" s="120">
        <v>2003</v>
      </c>
      <c r="F6" s="120">
        <v>2004</v>
      </c>
      <c r="G6" s="120">
        <v>2005</v>
      </c>
      <c r="H6" s="120">
        <v>2006</v>
      </c>
      <c r="I6" s="120">
        <v>2007</v>
      </c>
      <c r="J6" s="120">
        <v>2008</v>
      </c>
      <c r="K6" s="120">
        <v>2009</v>
      </c>
      <c r="L6" s="120">
        <v>2010</v>
      </c>
      <c r="M6" s="120">
        <v>2011</v>
      </c>
      <c r="N6" s="120">
        <v>2012</v>
      </c>
    </row>
    <row r="7" spans="1:14" ht="15">
      <c r="A7" s="128" t="s">
        <v>45</v>
      </c>
      <c r="B7" t="s">
        <v>81</v>
      </c>
      <c r="C7" t="s">
        <v>134</v>
      </c>
      <c r="D7" t="s">
        <v>101</v>
      </c>
      <c r="E7" t="s">
        <v>135</v>
      </c>
      <c r="F7" t="s">
        <v>65</v>
      </c>
      <c r="G7" t="s">
        <v>136</v>
      </c>
      <c r="H7" t="s">
        <v>137</v>
      </c>
      <c r="I7" t="s">
        <v>135</v>
      </c>
      <c r="J7" t="s">
        <v>70</v>
      </c>
      <c r="K7" t="s">
        <v>138</v>
      </c>
      <c r="L7" t="s">
        <v>139</v>
      </c>
      <c r="M7" t="s">
        <v>101</v>
      </c>
      <c r="N7" t="s">
        <v>101</v>
      </c>
    </row>
    <row r="8" spans="1:14" ht="15">
      <c r="A8" s="128" t="s">
        <v>46</v>
      </c>
      <c r="B8" t="s">
        <v>47</v>
      </c>
      <c r="C8" t="s">
        <v>140</v>
      </c>
      <c r="D8" t="s">
        <v>141</v>
      </c>
      <c r="E8" t="s">
        <v>88</v>
      </c>
      <c r="F8" t="s">
        <v>142</v>
      </c>
      <c r="G8" t="s">
        <v>143</v>
      </c>
      <c r="H8" t="s">
        <v>144</v>
      </c>
      <c r="I8" t="s">
        <v>145</v>
      </c>
      <c r="J8" t="s">
        <v>146</v>
      </c>
      <c r="K8" t="s">
        <v>147</v>
      </c>
      <c r="L8" t="s">
        <v>148</v>
      </c>
      <c r="M8" t="s">
        <v>149</v>
      </c>
      <c r="N8" t="s">
        <v>149</v>
      </c>
    </row>
    <row r="9" spans="1:14" ht="15">
      <c r="A9" s="128" t="s">
        <v>49</v>
      </c>
      <c r="B9" t="s">
        <v>85</v>
      </c>
      <c r="C9" t="s">
        <v>85</v>
      </c>
      <c r="D9" t="s">
        <v>106</v>
      </c>
      <c r="E9" t="s">
        <v>105</v>
      </c>
      <c r="F9" t="s">
        <v>126</v>
      </c>
      <c r="G9" t="s">
        <v>61</v>
      </c>
      <c r="H9" t="s">
        <v>47</v>
      </c>
      <c r="I9" t="s">
        <v>150</v>
      </c>
      <c r="J9" t="s">
        <v>151</v>
      </c>
      <c r="K9" t="s">
        <v>152</v>
      </c>
      <c r="L9" t="s">
        <v>122</v>
      </c>
      <c r="M9" t="s">
        <v>153</v>
      </c>
      <c r="N9" t="s">
        <v>154</v>
      </c>
    </row>
    <row r="10" spans="1:14" ht="15">
      <c r="A10" s="128" t="s">
        <v>53</v>
      </c>
      <c r="B10" t="s">
        <v>128</v>
      </c>
      <c r="C10" t="s">
        <v>151</v>
      </c>
      <c r="D10" t="s">
        <v>155</v>
      </c>
      <c r="E10" t="s">
        <v>116</v>
      </c>
      <c r="F10" t="s">
        <v>122</v>
      </c>
      <c r="G10" t="s">
        <v>122</v>
      </c>
      <c r="H10" t="s">
        <v>122</v>
      </c>
      <c r="I10" t="s">
        <v>122</v>
      </c>
      <c r="J10" t="s">
        <v>76</v>
      </c>
      <c r="K10" t="s">
        <v>48</v>
      </c>
      <c r="L10" t="s">
        <v>156</v>
      </c>
      <c r="M10" t="s">
        <v>157</v>
      </c>
      <c r="N10" t="s">
        <v>158</v>
      </c>
    </row>
    <row r="11" spans="1:14" ht="15">
      <c r="A11" s="128" t="s">
        <v>54</v>
      </c>
      <c r="B11" t="s">
        <v>55</v>
      </c>
      <c r="C11" t="s">
        <v>159</v>
      </c>
      <c r="D11" t="s">
        <v>124</v>
      </c>
      <c r="E11" t="s">
        <v>160</v>
      </c>
      <c r="F11" t="s">
        <v>161</v>
      </c>
      <c r="G11" t="s">
        <v>74</v>
      </c>
      <c r="H11" t="s">
        <v>112</v>
      </c>
      <c r="I11" t="s">
        <v>162</v>
      </c>
      <c r="J11" t="s">
        <v>159</v>
      </c>
      <c r="K11" t="s">
        <v>59</v>
      </c>
      <c r="L11" t="s">
        <v>63</v>
      </c>
      <c r="M11" t="s">
        <v>163</v>
      </c>
      <c r="N11" t="s">
        <v>163</v>
      </c>
    </row>
    <row r="12" spans="1:14" ht="15">
      <c r="A12" s="128" t="s">
        <v>57</v>
      </c>
      <c r="B12" t="s">
        <v>164</v>
      </c>
      <c r="C12" t="s">
        <v>154</v>
      </c>
      <c r="D12" t="s">
        <v>89</v>
      </c>
      <c r="E12" t="s">
        <v>127</v>
      </c>
      <c r="F12" t="s">
        <v>153</v>
      </c>
      <c r="G12" t="s">
        <v>121</v>
      </c>
      <c r="H12" t="s">
        <v>165</v>
      </c>
      <c r="I12" t="s">
        <v>120</v>
      </c>
      <c r="J12" t="s">
        <v>158</v>
      </c>
      <c r="K12" t="s">
        <v>166</v>
      </c>
      <c r="L12" t="s">
        <v>152</v>
      </c>
      <c r="M12" t="s">
        <v>84</v>
      </c>
      <c r="N12" t="s">
        <v>117</v>
      </c>
    </row>
    <row r="13" spans="1:14" ht="15">
      <c r="A13" s="128" t="s">
        <v>58</v>
      </c>
      <c r="B13" t="s">
        <v>167</v>
      </c>
      <c r="C13" t="s">
        <v>168</v>
      </c>
      <c r="D13" t="s">
        <v>169</v>
      </c>
      <c r="E13" t="s">
        <v>169</v>
      </c>
      <c r="F13" t="s">
        <v>170</v>
      </c>
      <c r="G13" t="s">
        <v>171</v>
      </c>
      <c r="H13" t="s">
        <v>172</v>
      </c>
      <c r="I13" t="s">
        <v>173</v>
      </c>
      <c r="J13" t="s">
        <v>52</v>
      </c>
      <c r="K13" t="s">
        <v>174</v>
      </c>
      <c r="L13" t="s">
        <v>175</v>
      </c>
      <c r="M13" t="s">
        <v>176</v>
      </c>
      <c r="N13" t="s">
        <v>177</v>
      </c>
    </row>
    <row r="14" spans="1:14" ht="15">
      <c r="A14" s="128" t="s">
        <v>62</v>
      </c>
      <c r="B14" t="s">
        <v>88</v>
      </c>
      <c r="C14" t="s">
        <v>178</v>
      </c>
      <c r="D14" t="s">
        <v>179</v>
      </c>
      <c r="E14" t="s">
        <v>180</v>
      </c>
      <c r="F14" t="s">
        <v>181</v>
      </c>
      <c r="G14" t="s">
        <v>182</v>
      </c>
      <c r="H14" t="s">
        <v>183</v>
      </c>
      <c r="I14" t="s">
        <v>88</v>
      </c>
      <c r="J14" t="s">
        <v>184</v>
      </c>
      <c r="K14" t="s">
        <v>179</v>
      </c>
      <c r="L14" t="s">
        <v>185</v>
      </c>
      <c r="M14" t="s">
        <v>186</v>
      </c>
      <c r="N14" t="s">
        <v>186</v>
      </c>
    </row>
    <row r="15" spans="1:14" ht="15">
      <c r="A15" s="128" t="s">
        <v>66</v>
      </c>
      <c r="B15" t="s">
        <v>185</v>
      </c>
      <c r="C15" t="s">
        <v>178</v>
      </c>
      <c r="D15" t="s">
        <v>142</v>
      </c>
      <c r="E15" t="s">
        <v>185</v>
      </c>
      <c r="F15" t="s">
        <v>178</v>
      </c>
      <c r="G15" t="s">
        <v>187</v>
      </c>
      <c r="H15" t="s">
        <v>188</v>
      </c>
      <c r="I15" t="s">
        <v>187</v>
      </c>
      <c r="J15" t="s">
        <v>189</v>
      </c>
      <c r="K15" t="s">
        <v>190</v>
      </c>
      <c r="L15" t="s">
        <v>191</v>
      </c>
      <c r="M15" t="s">
        <v>156</v>
      </c>
      <c r="N15" t="s">
        <v>158</v>
      </c>
    </row>
    <row r="16" spans="1:14" ht="15">
      <c r="A16" s="128" t="s">
        <v>67</v>
      </c>
      <c r="B16" t="s">
        <v>192</v>
      </c>
      <c r="C16" t="s">
        <v>56</v>
      </c>
      <c r="D16" t="s">
        <v>60</v>
      </c>
      <c r="E16" t="s">
        <v>130</v>
      </c>
      <c r="F16" t="s">
        <v>113</v>
      </c>
      <c r="G16" t="s">
        <v>193</v>
      </c>
      <c r="H16" t="s">
        <v>59</v>
      </c>
      <c r="I16" t="s">
        <v>194</v>
      </c>
      <c r="J16" t="s">
        <v>193</v>
      </c>
      <c r="K16" t="s">
        <v>193</v>
      </c>
      <c r="L16" t="s">
        <v>68</v>
      </c>
      <c r="M16" t="s">
        <v>124</v>
      </c>
      <c r="N16" t="s">
        <v>124</v>
      </c>
    </row>
    <row r="17" spans="1:14" ht="15">
      <c r="A17" s="128" t="s">
        <v>71</v>
      </c>
      <c r="B17" t="s">
        <v>86</v>
      </c>
      <c r="C17" t="s">
        <v>195</v>
      </c>
      <c r="D17" t="s">
        <v>83</v>
      </c>
      <c r="E17" t="s">
        <v>126</v>
      </c>
      <c r="F17" t="s">
        <v>196</v>
      </c>
      <c r="G17" t="s">
        <v>64</v>
      </c>
      <c r="H17" t="s">
        <v>197</v>
      </c>
      <c r="I17" t="s">
        <v>198</v>
      </c>
      <c r="J17" t="s">
        <v>195</v>
      </c>
      <c r="K17" t="s">
        <v>107</v>
      </c>
      <c r="L17" t="s">
        <v>60</v>
      </c>
      <c r="M17" t="s">
        <v>199</v>
      </c>
      <c r="N17" t="s">
        <v>130</v>
      </c>
    </row>
    <row r="18" spans="1:14" ht="15">
      <c r="A18" s="128" t="s">
        <v>75</v>
      </c>
      <c r="B18" t="s">
        <v>175</v>
      </c>
      <c r="C18" t="s">
        <v>200</v>
      </c>
      <c r="D18" t="s">
        <v>201</v>
      </c>
      <c r="E18" t="s">
        <v>202</v>
      </c>
      <c r="F18" t="s">
        <v>202</v>
      </c>
      <c r="G18" t="s">
        <v>203</v>
      </c>
      <c r="H18" t="s">
        <v>203</v>
      </c>
      <c r="I18" t="s">
        <v>203</v>
      </c>
      <c r="J18" t="s">
        <v>203</v>
      </c>
      <c r="K18" t="s">
        <v>203</v>
      </c>
      <c r="L18" t="s">
        <v>203</v>
      </c>
      <c r="M18" t="s">
        <v>203</v>
      </c>
      <c r="N18" t="s">
        <v>203</v>
      </c>
    </row>
    <row r="19" spans="1:14" ht="15">
      <c r="A19" s="128" t="s">
        <v>77</v>
      </c>
      <c r="B19" t="s">
        <v>196</v>
      </c>
      <c r="C19" t="s">
        <v>61</v>
      </c>
      <c r="D19" t="s">
        <v>196</v>
      </c>
      <c r="E19" t="s">
        <v>204</v>
      </c>
      <c r="F19" t="s">
        <v>126</v>
      </c>
      <c r="G19" t="s">
        <v>205</v>
      </c>
      <c r="H19" t="s">
        <v>205</v>
      </c>
      <c r="I19" t="s">
        <v>206</v>
      </c>
      <c r="J19" t="s">
        <v>207</v>
      </c>
      <c r="K19" t="s">
        <v>106</v>
      </c>
      <c r="L19" t="s">
        <v>107</v>
      </c>
      <c r="M19" t="s">
        <v>107</v>
      </c>
      <c r="N19" t="s">
        <v>107</v>
      </c>
    </row>
    <row r="20" spans="1:14" ht="15">
      <c r="A20" s="128" t="s">
        <v>78</v>
      </c>
      <c r="B20" t="s">
        <v>208</v>
      </c>
      <c r="C20" t="s">
        <v>208</v>
      </c>
      <c r="D20" t="s">
        <v>83</v>
      </c>
      <c r="E20" t="s">
        <v>127</v>
      </c>
      <c r="F20" t="s">
        <v>129</v>
      </c>
      <c r="G20" t="s">
        <v>209</v>
      </c>
      <c r="H20" t="s">
        <v>89</v>
      </c>
      <c r="I20" t="s">
        <v>206</v>
      </c>
      <c r="J20" t="s">
        <v>210</v>
      </c>
      <c r="K20" t="s">
        <v>122</v>
      </c>
      <c r="L20" t="s">
        <v>211</v>
      </c>
      <c r="M20" t="s">
        <v>122</v>
      </c>
      <c r="N20" t="s">
        <v>122</v>
      </c>
    </row>
    <row r="21" spans="1:14" ht="15">
      <c r="A21" s="128" t="s">
        <v>80</v>
      </c>
      <c r="B21" t="s">
        <v>212</v>
      </c>
      <c r="C21" t="s">
        <v>213</v>
      </c>
      <c r="D21" t="s">
        <v>214</v>
      </c>
      <c r="E21" t="s">
        <v>215</v>
      </c>
      <c r="F21" t="s">
        <v>216</v>
      </c>
      <c r="G21" t="s">
        <v>217</v>
      </c>
      <c r="H21" t="s">
        <v>218</v>
      </c>
      <c r="I21" t="s">
        <v>219</v>
      </c>
      <c r="J21" t="s">
        <v>220</v>
      </c>
      <c r="K21" t="s">
        <v>214</v>
      </c>
      <c r="L21" t="s">
        <v>221</v>
      </c>
      <c r="M21" t="s">
        <v>222</v>
      </c>
      <c r="N21" t="s">
        <v>223</v>
      </c>
    </row>
    <row r="22" spans="1:14" ht="15">
      <c r="A22" s="128" t="s">
        <v>87</v>
      </c>
      <c r="B22" t="s">
        <v>224</v>
      </c>
      <c r="C22" t="s">
        <v>100</v>
      </c>
      <c r="D22" t="s">
        <v>225</v>
      </c>
      <c r="E22" t="s">
        <v>130</v>
      </c>
      <c r="F22" t="s">
        <v>114</v>
      </c>
      <c r="G22" t="s">
        <v>83</v>
      </c>
      <c r="H22" t="s">
        <v>226</v>
      </c>
      <c r="I22" t="s">
        <v>59</v>
      </c>
      <c r="J22" t="s">
        <v>68</v>
      </c>
      <c r="K22" t="s">
        <v>113</v>
      </c>
      <c r="L22" t="s">
        <v>115</v>
      </c>
      <c r="M22" t="s">
        <v>73</v>
      </c>
      <c r="N22" t="s">
        <v>227</v>
      </c>
    </row>
    <row r="23" spans="1:14" ht="15">
      <c r="A23" s="128" t="s">
        <v>90</v>
      </c>
      <c r="B23" t="s">
        <v>228</v>
      </c>
      <c r="C23" t="s">
        <v>200</v>
      </c>
      <c r="D23" t="s">
        <v>229</v>
      </c>
      <c r="E23" t="s">
        <v>230</v>
      </c>
      <c r="F23" t="s">
        <v>168</v>
      </c>
      <c r="G23" t="s">
        <v>231</v>
      </c>
      <c r="H23" t="s">
        <v>232</v>
      </c>
      <c r="I23" t="s">
        <v>231</v>
      </c>
      <c r="J23" t="s">
        <v>231</v>
      </c>
      <c r="K23" t="s">
        <v>229</v>
      </c>
      <c r="L23" t="s">
        <v>167</v>
      </c>
      <c r="M23" t="s">
        <v>202</v>
      </c>
      <c r="N23" t="s">
        <v>202</v>
      </c>
    </row>
    <row r="24" spans="1:14" ht="15">
      <c r="A24" s="128" t="s">
        <v>92</v>
      </c>
      <c r="B24" t="s">
        <v>196</v>
      </c>
      <c r="C24" t="s">
        <v>84</v>
      </c>
      <c r="D24" t="s">
        <v>117</v>
      </c>
      <c r="E24" t="s">
        <v>151</v>
      </c>
      <c r="F24" t="s">
        <v>128</v>
      </c>
      <c r="G24" t="s">
        <v>129</v>
      </c>
      <c r="H24" t="s">
        <v>233</v>
      </c>
      <c r="I24" t="s">
        <v>234</v>
      </c>
      <c r="J24" t="s">
        <v>189</v>
      </c>
      <c r="K24" t="s">
        <v>234</v>
      </c>
      <c r="L24" t="s">
        <v>235</v>
      </c>
      <c r="M24" t="s">
        <v>234</v>
      </c>
      <c r="N24" t="s">
        <v>233</v>
      </c>
    </row>
    <row r="25" spans="1:14" ht="15">
      <c r="A25" s="128" t="s">
        <v>93</v>
      </c>
      <c r="B25" t="s">
        <v>195</v>
      </c>
      <c r="C25" t="s">
        <v>208</v>
      </c>
      <c r="D25" t="s">
        <v>83</v>
      </c>
      <c r="E25" t="s">
        <v>107</v>
      </c>
      <c r="F25" t="s">
        <v>60</v>
      </c>
      <c r="G25" t="s">
        <v>226</v>
      </c>
      <c r="H25" t="s">
        <v>192</v>
      </c>
      <c r="I25" t="s">
        <v>236</v>
      </c>
      <c r="J25" t="s">
        <v>130</v>
      </c>
      <c r="K25" t="s">
        <v>195</v>
      </c>
      <c r="L25" t="s">
        <v>237</v>
      </c>
      <c r="M25" t="s">
        <v>115</v>
      </c>
      <c r="N25" t="s">
        <v>236</v>
      </c>
    </row>
    <row r="26" spans="1:14" ht="15">
      <c r="A26" s="128" t="s">
        <v>94</v>
      </c>
      <c r="B26" t="s">
        <v>158</v>
      </c>
      <c r="C26" t="s">
        <v>157</v>
      </c>
      <c r="D26" t="s">
        <v>156</v>
      </c>
      <c r="E26" t="s">
        <v>158</v>
      </c>
      <c r="F26" t="s">
        <v>119</v>
      </c>
      <c r="G26" t="s">
        <v>238</v>
      </c>
      <c r="H26" t="s">
        <v>239</v>
      </c>
      <c r="I26" t="s">
        <v>240</v>
      </c>
      <c r="J26" t="s">
        <v>149</v>
      </c>
      <c r="K26" t="s">
        <v>241</v>
      </c>
      <c r="L26" t="s">
        <v>233</v>
      </c>
      <c r="M26" t="s">
        <v>234</v>
      </c>
      <c r="N26" t="s">
        <v>242</v>
      </c>
    </row>
    <row r="27" spans="1:14" ht="15">
      <c r="A27" s="128" t="s">
        <v>95</v>
      </c>
      <c r="B27" t="s">
        <v>233</v>
      </c>
      <c r="C27" t="s">
        <v>243</v>
      </c>
      <c r="D27" t="s">
        <v>244</v>
      </c>
      <c r="E27" t="s">
        <v>245</v>
      </c>
      <c r="F27" t="s">
        <v>245</v>
      </c>
      <c r="G27" t="s">
        <v>246</v>
      </c>
      <c r="H27" t="s">
        <v>245</v>
      </c>
      <c r="I27" t="s">
        <v>148</v>
      </c>
      <c r="J27" t="s">
        <v>246</v>
      </c>
      <c r="K27" t="s">
        <v>110</v>
      </c>
      <c r="L27" t="s">
        <v>243</v>
      </c>
      <c r="M27" t="s">
        <v>243</v>
      </c>
      <c r="N27" t="s">
        <v>51</v>
      </c>
    </row>
    <row r="28" spans="1:14" ht="15">
      <c r="A28" s="128" t="s">
        <v>96</v>
      </c>
      <c r="B28" t="s">
        <v>247</v>
      </c>
      <c r="C28" t="s">
        <v>73</v>
      </c>
      <c r="D28" t="s">
        <v>248</v>
      </c>
      <c r="E28" t="s">
        <v>237</v>
      </c>
      <c r="F28" t="s">
        <v>208</v>
      </c>
      <c r="G28" t="s">
        <v>125</v>
      </c>
      <c r="H28" t="s">
        <v>196</v>
      </c>
      <c r="I28" t="s">
        <v>205</v>
      </c>
      <c r="J28" t="s">
        <v>127</v>
      </c>
      <c r="K28" t="s">
        <v>83</v>
      </c>
      <c r="L28" t="s">
        <v>237</v>
      </c>
      <c r="M28" t="s">
        <v>115</v>
      </c>
      <c r="N28" t="s">
        <v>115</v>
      </c>
    </row>
    <row r="29" spans="1:14" ht="15">
      <c r="A29" s="128" t="s">
        <v>97</v>
      </c>
      <c r="B29" t="s">
        <v>209</v>
      </c>
      <c r="C29" t="s">
        <v>107</v>
      </c>
      <c r="D29" t="s">
        <v>107</v>
      </c>
      <c r="E29" t="s">
        <v>107</v>
      </c>
      <c r="F29" t="s">
        <v>86</v>
      </c>
      <c r="G29" t="s">
        <v>205</v>
      </c>
      <c r="H29" t="s">
        <v>85</v>
      </c>
      <c r="I29" t="s">
        <v>127</v>
      </c>
      <c r="J29" t="s">
        <v>210</v>
      </c>
      <c r="K29" t="s">
        <v>249</v>
      </c>
      <c r="L29" t="s">
        <v>186</v>
      </c>
      <c r="M29" t="s">
        <v>186</v>
      </c>
      <c r="N29" t="s">
        <v>76</v>
      </c>
    </row>
    <row r="30" spans="1:14" ht="15">
      <c r="A30" s="128" t="s">
        <v>98</v>
      </c>
      <c r="B30" t="s">
        <v>89</v>
      </c>
      <c r="C30" t="s">
        <v>206</v>
      </c>
      <c r="D30" t="s">
        <v>89</v>
      </c>
      <c r="E30" t="s">
        <v>128</v>
      </c>
      <c r="F30" t="s">
        <v>117</v>
      </c>
      <c r="G30" t="s">
        <v>185</v>
      </c>
      <c r="H30" t="s">
        <v>180</v>
      </c>
      <c r="I30" t="s">
        <v>184</v>
      </c>
      <c r="J30" t="s">
        <v>88</v>
      </c>
      <c r="K30" t="s">
        <v>250</v>
      </c>
      <c r="L30" t="s">
        <v>251</v>
      </c>
      <c r="M30" t="s">
        <v>88</v>
      </c>
      <c r="N30" t="s">
        <v>140</v>
      </c>
    </row>
    <row r="31" spans="1:14" ht="15">
      <c r="A31" s="128" t="s">
        <v>99</v>
      </c>
      <c r="B31" t="s">
        <v>50</v>
      </c>
      <c r="C31" t="s">
        <v>204</v>
      </c>
      <c r="D31" t="s">
        <v>127</v>
      </c>
      <c r="E31" t="s">
        <v>47</v>
      </c>
      <c r="F31" t="s">
        <v>116</v>
      </c>
      <c r="G31" t="s">
        <v>155</v>
      </c>
      <c r="H31" t="s">
        <v>211</v>
      </c>
      <c r="I31" t="s">
        <v>186</v>
      </c>
      <c r="J31" t="s">
        <v>186</v>
      </c>
      <c r="K31" t="s">
        <v>240</v>
      </c>
      <c r="L31" t="s">
        <v>156</v>
      </c>
      <c r="M31" t="s">
        <v>252</v>
      </c>
      <c r="N31" t="s">
        <v>156</v>
      </c>
    </row>
    <row r="32" spans="1:14" ht="15">
      <c r="A32" s="128" t="s">
        <v>102</v>
      </c>
      <c r="B32" t="s">
        <v>253</v>
      </c>
      <c r="C32" t="s">
        <v>254</v>
      </c>
      <c r="D32" t="s">
        <v>69</v>
      </c>
      <c r="E32" t="s">
        <v>162</v>
      </c>
      <c r="F32" t="s">
        <v>82</v>
      </c>
      <c r="G32" t="s">
        <v>159</v>
      </c>
      <c r="H32" t="s">
        <v>72</v>
      </c>
      <c r="I32" t="s">
        <v>226</v>
      </c>
      <c r="J32" t="s">
        <v>64</v>
      </c>
      <c r="K32" t="s">
        <v>85</v>
      </c>
      <c r="L32" t="s">
        <v>89</v>
      </c>
      <c r="M32" t="s">
        <v>255</v>
      </c>
      <c r="N32" t="s">
        <v>255</v>
      </c>
    </row>
    <row r="33" spans="1:14" ht="15">
      <c r="A33" s="128" t="s">
        <v>103</v>
      </c>
      <c r="B33" t="s">
        <v>218</v>
      </c>
      <c r="C33" t="s">
        <v>256</v>
      </c>
      <c r="D33" t="s">
        <v>217</v>
      </c>
      <c r="E33" t="s">
        <v>257</v>
      </c>
      <c r="F33" t="s">
        <v>258</v>
      </c>
      <c r="G33" t="s">
        <v>258</v>
      </c>
      <c r="H33" t="s">
        <v>259</v>
      </c>
      <c r="I33" t="s">
        <v>260</v>
      </c>
      <c r="J33" t="s">
        <v>261</v>
      </c>
      <c r="K33" t="s">
        <v>218</v>
      </c>
      <c r="L33" t="s">
        <v>222</v>
      </c>
      <c r="M33" t="s">
        <v>217</v>
      </c>
      <c r="N33" t="s">
        <v>220</v>
      </c>
    </row>
    <row r="34" spans="1:14" ht="15">
      <c r="A34" s="128" t="s">
        <v>104</v>
      </c>
      <c r="B34" t="s">
        <v>146</v>
      </c>
      <c r="C34" t="s">
        <v>180</v>
      </c>
      <c r="D34" t="s">
        <v>180</v>
      </c>
      <c r="E34" t="s">
        <v>262</v>
      </c>
      <c r="F34" t="s">
        <v>91</v>
      </c>
      <c r="G34" t="s">
        <v>263</v>
      </c>
      <c r="H34" t="s">
        <v>190</v>
      </c>
      <c r="I34" t="s">
        <v>263</v>
      </c>
      <c r="J34" t="s">
        <v>263</v>
      </c>
      <c r="K34" t="s">
        <v>189</v>
      </c>
      <c r="L34" t="s">
        <v>189</v>
      </c>
      <c r="M34" t="s">
        <v>190</v>
      </c>
      <c r="N34" t="s">
        <v>190</v>
      </c>
    </row>
    <row r="35" spans="1:14" ht="15">
      <c r="A35" s="128" t="s">
        <v>108</v>
      </c>
      <c r="B35" t="s">
        <v>264</v>
      </c>
      <c r="C35" t="s">
        <v>265</v>
      </c>
      <c r="D35" t="s">
        <v>266</v>
      </c>
      <c r="E35" t="s">
        <v>267</v>
      </c>
      <c r="F35" t="s">
        <v>221</v>
      </c>
      <c r="G35" t="s">
        <v>220</v>
      </c>
      <c r="H35" t="s">
        <v>220</v>
      </c>
      <c r="I35" t="s">
        <v>79</v>
      </c>
      <c r="J35" t="s">
        <v>268</v>
      </c>
      <c r="K35" t="s">
        <v>269</v>
      </c>
      <c r="L35" t="s">
        <v>270</v>
      </c>
      <c r="M35" t="s">
        <v>222</v>
      </c>
      <c r="N35" t="s">
        <v>219</v>
      </c>
    </row>
    <row r="36" spans="1:14" ht="15">
      <c r="A36" s="121" t="s">
        <v>111</v>
      </c>
      <c r="B36" s="106" t="s">
        <v>186</v>
      </c>
      <c r="C36" s="106" t="s">
        <v>121</v>
      </c>
      <c r="D36" s="106" t="s">
        <v>118</v>
      </c>
      <c r="E36" s="106" t="s">
        <v>166</v>
      </c>
      <c r="F36" s="106" t="s">
        <v>239</v>
      </c>
      <c r="G36" s="106" t="s">
        <v>119</v>
      </c>
      <c r="H36" s="106" t="s">
        <v>252</v>
      </c>
      <c r="I36" s="106" t="s">
        <v>252</v>
      </c>
      <c r="J36" s="106" t="s">
        <v>143</v>
      </c>
      <c r="K36" s="106" t="s">
        <v>188</v>
      </c>
      <c r="L36" s="106" t="s">
        <v>188</v>
      </c>
      <c r="M36" s="106" t="s">
        <v>191</v>
      </c>
      <c r="N36" s="106" t="s">
        <v>156</v>
      </c>
    </row>
    <row r="37" spans="1:14" ht="15">
      <c r="A37" s="122" t="s">
        <v>123</v>
      </c>
      <c r="B37" s="57" t="s">
        <v>156</v>
      </c>
      <c r="C37" s="57" t="s">
        <v>141</v>
      </c>
      <c r="D37" s="57" t="s">
        <v>141</v>
      </c>
      <c r="E37" s="57" t="s">
        <v>141</v>
      </c>
      <c r="F37" s="57" t="s">
        <v>183</v>
      </c>
      <c r="G37" s="57" t="s">
        <v>184</v>
      </c>
      <c r="H37" s="57" t="s">
        <v>91</v>
      </c>
      <c r="I37" s="57" t="s">
        <v>91</v>
      </c>
      <c r="J37" s="57" t="s">
        <v>185</v>
      </c>
      <c r="K37" s="57" t="s">
        <v>271</v>
      </c>
      <c r="L37" s="57" t="s">
        <v>251</v>
      </c>
      <c r="M37" s="57" t="s">
        <v>182</v>
      </c>
      <c r="N37" s="57" t="s">
        <v>184</v>
      </c>
    </row>
  </sheetData>
  <mergeCells count="1">
    <mergeCell ref="B5:N5"/>
  </mergeCells>
  <hyperlinks>
    <hyperlink ref="B3" r:id="rId1" display="http://epp.eurostat.ec.europa.eu/portal/page/portal/statistics/search_database"/>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9" sqref="N9"/>
    </sheetView>
  </sheetViews>
  <sheetFormatPr defaultColWidth="11.421875" defaultRowHeight="15"/>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35" sqref="G35"/>
    </sheetView>
  </sheetViews>
  <sheetFormatPr defaultColWidth="11.421875" defaultRowHeight="15"/>
  <sheetData/>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Q27" sqref="Q27"/>
    </sheetView>
  </sheetViews>
  <sheetFormatPr defaultColWidth="11.421875" defaultRowHeight="15"/>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M38" sqref="M38"/>
    </sheetView>
  </sheetViews>
  <sheetFormatPr defaultColWidth="11.421875" defaultRowHeight="15"/>
  <sheetData/>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7" sqref="N27"/>
    </sheetView>
  </sheetViews>
  <sheetFormatPr defaultColWidth="11.421875" defaultRowHeight="15"/>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O16" sqref="O16"/>
    </sheetView>
  </sheetViews>
  <sheetFormatPr defaultColWidth="11.421875" defaultRowHeight="15"/>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P34" sqref="P34"/>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workbookViewId="0" topLeftCell="A1">
      <selection activeCell="C32" sqref="C32"/>
    </sheetView>
  </sheetViews>
  <sheetFormatPr defaultColWidth="11.421875" defaultRowHeight="15"/>
  <cols>
    <col min="2" max="2" width="4.7109375" style="0" customWidth="1"/>
    <col min="13" max="13" width="14.8515625" style="0" customWidth="1"/>
  </cols>
  <sheetData>
    <row r="1" spans="1:26" ht="15">
      <c r="A1" s="88"/>
      <c r="B1" s="88"/>
      <c r="C1" s="88"/>
      <c r="D1" s="88"/>
      <c r="E1" s="88"/>
      <c r="F1" s="88"/>
      <c r="G1" s="88"/>
      <c r="H1" s="88"/>
      <c r="I1" s="88"/>
      <c r="J1" s="88"/>
      <c r="K1" s="88"/>
      <c r="L1" s="88"/>
      <c r="M1" s="88"/>
      <c r="N1" s="88"/>
      <c r="O1" s="88"/>
      <c r="P1" s="88"/>
      <c r="Q1" s="88"/>
      <c r="R1" s="88"/>
      <c r="S1" s="88"/>
      <c r="T1" s="88"/>
      <c r="U1" s="88"/>
      <c r="V1" s="88"/>
      <c r="W1" s="88"/>
      <c r="X1" s="88"/>
      <c r="Y1" s="88"/>
      <c r="Z1" s="88"/>
    </row>
    <row r="2" spans="1:26" ht="18.75">
      <c r="A2" s="88"/>
      <c r="C2" s="99" t="s">
        <v>532</v>
      </c>
      <c r="D2" s="88"/>
      <c r="E2" s="88"/>
      <c r="F2" s="88"/>
      <c r="G2" s="88"/>
      <c r="H2" s="88"/>
      <c r="I2" s="88"/>
      <c r="J2" s="88"/>
      <c r="K2" s="88"/>
      <c r="L2" s="88"/>
      <c r="M2" s="88"/>
      <c r="N2" s="88"/>
      <c r="O2" s="88"/>
      <c r="P2" s="88"/>
      <c r="Q2" s="88"/>
      <c r="R2" s="88"/>
      <c r="S2" s="88"/>
      <c r="T2" s="88"/>
      <c r="U2" s="88"/>
      <c r="V2" s="88"/>
      <c r="W2" s="88"/>
      <c r="X2" s="88"/>
      <c r="Y2" s="88"/>
      <c r="Z2" s="88"/>
    </row>
    <row r="3" spans="1:26" ht="15.75">
      <c r="A3" s="88"/>
      <c r="B3" s="88"/>
      <c r="C3" s="218" t="s">
        <v>533</v>
      </c>
      <c r="D3" s="88"/>
      <c r="E3" s="88"/>
      <c r="F3" s="88"/>
      <c r="G3" s="88"/>
      <c r="H3" s="88"/>
      <c r="I3" s="88"/>
      <c r="J3" s="88"/>
      <c r="K3" s="88"/>
      <c r="L3" s="88"/>
      <c r="M3" s="88"/>
      <c r="N3" s="88"/>
      <c r="O3" s="88"/>
      <c r="P3" s="88"/>
      <c r="Q3" s="88"/>
      <c r="R3" s="88"/>
      <c r="S3" s="88"/>
      <c r="T3" s="88"/>
      <c r="U3" s="88"/>
      <c r="V3" s="88"/>
      <c r="W3" s="88"/>
      <c r="X3" s="88"/>
      <c r="Y3" s="88"/>
      <c r="Z3" s="88"/>
    </row>
    <row r="4" spans="1:26" ht="15.75">
      <c r="A4" s="88"/>
      <c r="B4" s="88"/>
      <c r="C4" s="218"/>
      <c r="D4" s="88"/>
      <c r="E4" s="88"/>
      <c r="F4" s="88"/>
      <c r="G4" s="88"/>
      <c r="H4" s="88"/>
      <c r="I4" s="88"/>
      <c r="J4" s="88"/>
      <c r="K4" s="88"/>
      <c r="L4" s="88"/>
      <c r="M4" s="88"/>
      <c r="N4" s="88"/>
      <c r="O4" s="88"/>
      <c r="P4" s="88"/>
      <c r="Q4" s="88"/>
      <c r="R4" s="88"/>
      <c r="S4" s="88"/>
      <c r="T4" s="88"/>
      <c r="U4" s="88"/>
      <c r="V4" s="88"/>
      <c r="W4" s="88"/>
      <c r="X4" s="88"/>
      <c r="Y4" s="88"/>
      <c r="Z4" s="88"/>
    </row>
    <row r="5" spans="1:26" ht="15">
      <c r="A5" s="88"/>
      <c r="B5" s="277" t="s">
        <v>555</v>
      </c>
      <c r="C5" s="278"/>
      <c r="D5" s="278"/>
      <c r="E5" s="278"/>
      <c r="F5" s="278"/>
      <c r="G5" s="278"/>
      <c r="H5" s="278"/>
      <c r="I5" s="278"/>
      <c r="J5" s="278"/>
      <c r="K5" s="278"/>
      <c r="L5" s="278"/>
      <c r="M5" s="279"/>
      <c r="N5" s="88"/>
      <c r="O5" s="88"/>
      <c r="P5" s="88"/>
      <c r="Q5" s="88"/>
      <c r="R5" s="88"/>
      <c r="S5" s="88"/>
      <c r="T5" s="88"/>
      <c r="U5" s="88"/>
      <c r="V5" s="88"/>
      <c r="W5" s="88"/>
      <c r="X5" s="88"/>
      <c r="Y5" s="88"/>
      <c r="Z5" s="88"/>
    </row>
    <row r="6" spans="1:26" ht="15">
      <c r="A6" s="88"/>
      <c r="B6" s="280"/>
      <c r="C6" s="281"/>
      <c r="D6" s="281"/>
      <c r="E6" s="281"/>
      <c r="F6" s="281"/>
      <c r="G6" s="281"/>
      <c r="H6" s="281"/>
      <c r="I6" s="281"/>
      <c r="J6" s="281"/>
      <c r="K6" s="281"/>
      <c r="L6" s="281"/>
      <c r="M6" s="282"/>
      <c r="N6" s="88"/>
      <c r="O6" s="88"/>
      <c r="P6" s="88"/>
      <c r="Q6" s="88"/>
      <c r="R6" s="88"/>
      <c r="S6" s="88"/>
      <c r="T6" s="88"/>
      <c r="U6" s="88"/>
      <c r="V6" s="88"/>
      <c r="W6" s="88"/>
      <c r="X6" s="88"/>
      <c r="Y6" s="88"/>
      <c r="Z6" s="88"/>
    </row>
    <row r="7" spans="1:26" ht="15">
      <c r="A7" s="88"/>
      <c r="B7" s="280"/>
      <c r="C7" s="281"/>
      <c r="D7" s="281"/>
      <c r="E7" s="281"/>
      <c r="F7" s="281"/>
      <c r="G7" s="281"/>
      <c r="H7" s="281"/>
      <c r="I7" s="281"/>
      <c r="J7" s="281"/>
      <c r="K7" s="281"/>
      <c r="L7" s="281"/>
      <c r="M7" s="282"/>
      <c r="N7" s="88"/>
      <c r="O7" s="88"/>
      <c r="P7" s="88"/>
      <c r="Q7" s="88"/>
      <c r="R7" s="88"/>
      <c r="S7" s="88"/>
      <c r="T7" s="88"/>
      <c r="U7" s="88"/>
      <c r="V7" s="88"/>
      <c r="W7" s="88"/>
      <c r="X7" s="88"/>
      <c r="Y7" s="88"/>
      <c r="Z7" s="88"/>
    </row>
    <row r="8" spans="1:26" ht="15">
      <c r="A8" s="88"/>
      <c r="B8" s="280"/>
      <c r="C8" s="281"/>
      <c r="D8" s="281"/>
      <c r="E8" s="281"/>
      <c r="F8" s="281"/>
      <c r="G8" s="281"/>
      <c r="H8" s="281"/>
      <c r="I8" s="281"/>
      <c r="J8" s="281"/>
      <c r="K8" s="281"/>
      <c r="L8" s="281"/>
      <c r="M8" s="282"/>
      <c r="N8" s="88"/>
      <c r="O8" s="88"/>
      <c r="P8" s="88"/>
      <c r="Q8" s="88"/>
      <c r="R8" s="88"/>
      <c r="S8" s="88"/>
      <c r="T8" s="88"/>
      <c r="U8" s="88"/>
      <c r="V8" s="88"/>
      <c r="W8" s="88"/>
      <c r="X8" s="88"/>
      <c r="Y8" s="88"/>
      <c r="Z8" s="88"/>
    </row>
    <row r="9" spans="1:26" ht="15">
      <c r="A9" s="88"/>
      <c r="B9" s="283"/>
      <c r="C9" s="284"/>
      <c r="D9" s="284"/>
      <c r="E9" s="284"/>
      <c r="F9" s="284"/>
      <c r="G9" s="284"/>
      <c r="H9" s="284"/>
      <c r="I9" s="284"/>
      <c r="J9" s="284"/>
      <c r="K9" s="284"/>
      <c r="L9" s="284"/>
      <c r="M9" s="285"/>
      <c r="N9" s="88"/>
      <c r="O9" s="88"/>
      <c r="P9" s="88"/>
      <c r="Q9" s="88"/>
      <c r="R9" s="88"/>
      <c r="S9" s="88"/>
      <c r="T9" s="88"/>
      <c r="U9" s="88"/>
      <c r="V9" s="88"/>
      <c r="W9" s="88"/>
      <c r="X9" s="88"/>
      <c r="Y9" s="88"/>
      <c r="Z9" s="88"/>
    </row>
    <row r="10" spans="1:26" ht="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7" ht="15">
      <c r="A11" s="88"/>
      <c r="B11" s="88"/>
      <c r="C11" s="88"/>
      <c r="D11" s="88"/>
      <c r="E11" s="88"/>
      <c r="F11" s="89" t="s">
        <v>529</v>
      </c>
      <c r="G11" s="90"/>
      <c r="H11" s="90"/>
      <c r="I11" s="90"/>
      <c r="J11" s="90"/>
      <c r="K11" s="90"/>
      <c r="L11" s="90"/>
      <c r="M11" s="91"/>
      <c r="N11" s="88"/>
      <c r="O11" s="88"/>
      <c r="P11" s="88"/>
      <c r="Q11" s="88"/>
      <c r="R11" s="88"/>
      <c r="S11" s="88"/>
      <c r="T11" s="88"/>
      <c r="U11" s="88"/>
      <c r="V11" s="88"/>
      <c r="W11" s="88"/>
      <c r="X11" s="88"/>
      <c r="Y11" s="88"/>
      <c r="Z11" s="88"/>
      <c r="AA11" s="88"/>
    </row>
    <row r="12" spans="1:27" ht="15">
      <c r="A12" s="88"/>
      <c r="B12" s="88"/>
      <c r="C12" s="88"/>
      <c r="D12" s="88"/>
      <c r="E12" s="88"/>
      <c r="F12" s="92" t="s">
        <v>556</v>
      </c>
      <c r="G12" s="58"/>
      <c r="H12" s="58"/>
      <c r="I12" s="58"/>
      <c r="J12" s="58"/>
      <c r="K12" s="58"/>
      <c r="L12" s="58"/>
      <c r="M12" s="93"/>
      <c r="N12" s="88"/>
      <c r="O12" s="88"/>
      <c r="P12" s="88"/>
      <c r="Q12" s="88"/>
      <c r="R12" s="88"/>
      <c r="S12" s="88"/>
      <c r="T12" s="88"/>
      <c r="U12" s="88"/>
      <c r="V12" s="88"/>
      <c r="W12" s="88"/>
      <c r="X12" s="88"/>
      <c r="Y12" s="88"/>
      <c r="Z12" s="88"/>
      <c r="AA12" s="88"/>
    </row>
    <row r="13" spans="1:27" ht="15">
      <c r="A13" s="88"/>
      <c r="B13" s="88"/>
      <c r="C13" s="88"/>
      <c r="D13" s="88"/>
      <c r="E13" s="88"/>
      <c r="F13" s="94"/>
      <c r="G13" s="58"/>
      <c r="H13" s="58"/>
      <c r="I13" s="58"/>
      <c r="J13" s="58"/>
      <c r="K13" s="58"/>
      <c r="L13" s="58"/>
      <c r="M13" s="93"/>
      <c r="N13" s="88"/>
      <c r="O13" s="88"/>
      <c r="P13" s="88"/>
      <c r="Q13" s="88"/>
      <c r="R13" s="88"/>
      <c r="S13" s="88"/>
      <c r="T13" s="88"/>
      <c r="U13" s="88"/>
      <c r="V13" s="88"/>
      <c r="W13" s="88"/>
      <c r="X13" s="88"/>
      <c r="Y13" s="88"/>
      <c r="Z13" s="88"/>
      <c r="AA13" s="88"/>
    </row>
    <row r="14" spans="1:27" ht="15">
      <c r="A14" s="88"/>
      <c r="B14" s="88"/>
      <c r="C14" s="88"/>
      <c r="D14" s="88"/>
      <c r="E14" s="88"/>
      <c r="F14" s="95" t="s">
        <v>530</v>
      </c>
      <c r="G14" s="58"/>
      <c r="H14" s="58"/>
      <c r="I14" s="58"/>
      <c r="J14" s="58"/>
      <c r="K14" s="58"/>
      <c r="L14" s="58"/>
      <c r="M14" s="93"/>
      <c r="N14" s="88"/>
      <c r="O14" s="88"/>
      <c r="P14" s="88"/>
      <c r="Q14" s="88"/>
      <c r="R14" s="88"/>
      <c r="S14" s="88"/>
      <c r="T14" s="88"/>
      <c r="U14" s="88"/>
      <c r="V14" s="88"/>
      <c r="W14" s="88"/>
      <c r="X14" s="88"/>
      <c r="Y14" s="88"/>
      <c r="Z14" s="88"/>
      <c r="AA14" s="88"/>
    </row>
    <row r="15" spans="1:27" ht="15">
      <c r="A15" s="88"/>
      <c r="B15" s="88"/>
      <c r="C15" s="88"/>
      <c r="D15" s="88"/>
      <c r="E15" s="88"/>
      <c r="F15" s="94" t="s">
        <v>405</v>
      </c>
      <c r="G15" s="58"/>
      <c r="H15" s="58"/>
      <c r="I15" s="58"/>
      <c r="J15" s="58"/>
      <c r="K15" s="58"/>
      <c r="L15" s="58"/>
      <c r="M15" s="93"/>
      <c r="N15" s="88"/>
      <c r="O15" s="88"/>
      <c r="P15" s="88"/>
      <c r="Q15" s="88"/>
      <c r="R15" s="88"/>
      <c r="S15" s="88"/>
      <c r="T15" s="88"/>
      <c r="U15" s="88"/>
      <c r="V15" s="88"/>
      <c r="W15" s="88"/>
      <c r="X15" s="88"/>
      <c r="Y15" s="88"/>
      <c r="Z15" s="88"/>
      <c r="AA15" s="88"/>
    </row>
    <row r="16" spans="1:27" ht="15">
      <c r="A16" s="88"/>
      <c r="B16" s="88"/>
      <c r="C16" s="88"/>
      <c r="D16" s="88"/>
      <c r="E16" s="88"/>
      <c r="F16" s="94"/>
      <c r="G16" s="58"/>
      <c r="H16" s="58"/>
      <c r="I16" s="58"/>
      <c r="J16" s="58"/>
      <c r="K16" s="58"/>
      <c r="L16" s="58"/>
      <c r="M16" s="93"/>
      <c r="N16" s="88"/>
      <c r="O16" s="88"/>
      <c r="P16" s="88"/>
      <c r="Q16" s="88"/>
      <c r="R16" s="88"/>
      <c r="S16" s="88"/>
      <c r="T16" s="88"/>
      <c r="U16" s="88"/>
      <c r="V16" s="88"/>
      <c r="W16" s="88"/>
      <c r="X16" s="88"/>
      <c r="Y16" s="88"/>
      <c r="Z16" s="88"/>
      <c r="AA16" s="88"/>
    </row>
    <row r="17" spans="1:27" ht="15">
      <c r="A17" s="88"/>
      <c r="B17" s="88"/>
      <c r="C17" s="88"/>
      <c r="D17" s="88"/>
      <c r="E17" s="88"/>
      <c r="F17" s="95" t="s">
        <v>380</v>
      </c>
      <c r="G17" s="58"/>
      <c r="H17" s="58"/>
      <c r="I17" s="58"/>
      <c r="J17" s="58"/>
      <c r="K17" s="58"/>
      <c r="L17" s="58"/>
      <c r="M17" s="93"/>
      <c r="N17" s="88"/>
      <c r="O17" s="88"/>
      <c r="P17" s="88"/>
      <c r="Q17" s="88"/>
      <c r="R17" s="88"/>
      <c r="S17" s="88"/>
      <c r="T17" s="88"/>
      <c r="U17" s="88"/>
      <c r="V17" s="88"/>
      <c r="W17" s="88"/>
      <c r="X17" s="88"/>
      <c r="Y17" s="88"/>
      <c r="Z17" s="88"/>
      <c r="AA17" s="88"/>
    </row>
    <row r="18" spans="1:27" ht="15">
      <c r="A18" s="88"/>
      <c r="B18" s="88"/>
      <c r="C18" s="88"/>
      <c r="D18" s="88"/>
      <c r="E18" s="88"/>
      <c r="F18" s="94" t="s">
        <v>381</v>
      </c>
      <c r="G18" s="58"/>
      <c r="H18" s="58"/>
      <c r="I18" s="58"/>
      <c r="J18" s="58"/>
      <c r="K18" s="58"/>
      <c r="L18" s="58"/>
      <c r="M18" s="93"/>
      <c r="N18" s="88"/>
      <c r="O18" s="88"/>
      <c r="P18" s="88"/>
      <c r="Q18" s="88"/>
      <c r="R18" s="88"/>
      <c r="S18" s="88"/>
      <c r="T18" s="88"/>
      <c r="U18" s="88"/>
      <c r="V18" s="88"/>
      <c r="W18" s="88"/>
      <c r="X18" s="88"/>
      <c r="Y18" s="88"/>
      <c r="Z18" s="88"/>
      <c r="AA18" s="88"/>
    </row>
    <row r="19" spans="1:27" ht="15">
      <c r="A19" s="88"/>
      <c r="B19" s="88"/>
      <c r="C19" s="88"/>
      <c r="D19" s="88"/>
      <c r="E19" s="88"/>
      <c r="F19" s="96" t="s">
        <v>406</v>
      </c>
      <c r="G19" s="97"/>
      <c r="H19" s="97"/>
      <c r="I19" s="97"/>
      <c r="J19" s="97"/>
      <c r="K19" s="97"/>
      <c r="L19" s="97"/>
      <c r="M19" s="98"/>
      <c r="N19" s="88"/>
      <c r="O19" s="88"/>
      <c r="P19" s="88"/>
      <c r="Q19" s="88"/>
      <c r="R19" s="88"/>
      <c r="S19" s="88"/>
      <c r="T19" s="88"/>
      <c r="U19" s="88"/>
      <c r="V19" s="88"/>
      <c r="W19" s="88"/>
      <c r="X19" s="88"/>
      <c r="Y19" s="88"/>
      <c r="Z19" s="88"/>
      <c r="AA19" s="88"/>
    </row>
    <row r="20" spans="1:26" ht="15">
      <c r="A20" s="88"/>
      <c r="B20" s="104" t="s">
        <v>534</v>
      </c>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15">
      <c r="A21" s="88"/>
      <c r="B21" s="88">
        <v>1</v>
      </c>
      <c r="C21" s="105" t="s">
        <v>557</v>
      </c>
      <c r="D21" s="88"/>
      <c r="E21" s="88"/>
      <c r="F21" s="88"/>
      <c r="G21" s="88"/>
      <c r="H21" s="88"/>
      <c r="I21" s="88"/>
      <c r="J21" s="88"/>
      <c r="K21" s="88"/>
      <c r="L21" s="88"/>
      <c r="M21" s="88"/>
      <c r="N21" s="88"/>
      <c r="O21" s="88"/>
      <c r="P21" s="88"/>
      <c r="Q21" s="88"/>
      <c r="R21" s="88"/>
      <c r="S21" s="88"/>
      <c r="T21" s="88"/>
      <c r="U21" s="88"/>
      <c r="V21" s="88"/>
      <c r="W21" s="88"/>
      <c r="X21" s="88"/>
      <c r="Y21" s="88"/>
      <c r="Z21" s="88"/>
    </row>
    <row r="22" spans="1:26" ht="15">
      <c r="A22" s="88"/>
      <c r="B22" s="88">
        <v>2</v>
      </c>
      <c r="C22" s="105" t="s">
        <v>551</v>
      </c>
      <c r="D22" s="88"/>
      <c r="E22" s="88"/>
      <c r="F22" s="88"/>
      <c r="G22" s="88"/>
      <c r="H22" s="88"/>
      <c r="I22" s="88"/>
      <c r="J22" s="88"/>
      <c r="K22" s="88"/>
      <c r="L22" s="88"/>
      <c r="M22" s="88"/>
      <c r="N22" s="88"/>
      <c r="O22" s="88"/>
      <c r="P22" s="88"/>
      <c r="Q22" s="88"/>
      <c r="R22" s="88"/>
      <c r="S22" s="88"/>
      <c r="T22" s="88"/>
      <c r="U22" s="88"/>
      <c r="V22" s="88"/>
      <c r="W22" s="88"/>
      <c r="X22" s="88"/>
      <c r="Y22" s="88"/>
      <c r="Z22" s="88"/>
    </row>
    <row r="23" spans="1:26" ht="15">
      <c r="A23" s="88"/>
      <c r="B23" s="88">
        <v>3</v>
      </c>
      <c r="C23" s="105" t="s">
        <v>543</v>
      </c>
      <c r="D23" s="88"/>
      <c r="E23" s="88"/>
      <c r="F23" s="88"/>
      <c r="G23" s="88"/>
      <c r="H23" s="88"/>
      <c r="I23" s="88"/>
      <c r="J23" s="88"/>
      <c r="K23" s="88"/>
      <c r="L23" s="88"/>
      <c r="M23" s="88"/>
      <c r="N23" s="88"/>
      <c r="O23" s="88"/>
      <c r="P23" s="88"/>
      <c r="Q23" s="88"/>
      <c r="R23" s="88"/>
      <c r="S23" s="88"/>
      <c r="T23" s="88"/>
      <c r="U23" s="88"/>
      <c r="V23" s="88"/>
      <c r="W23" s="88"/>
      <c r="X23" s="88"/>
      <c r="Y23" s="88"/>
      <c r="Z23" s="88"/>
    </row>
    <row r="24" spans="1:26" ht="15">
      <c r="A24" s="88"/>
      <c r="B24" s="88">
        <v>4</v>
      </c>
      <c r="C24" s="105" t="s">
        <v>500</v>
      </c>
      <c r="D24" s="88"/>
      <c r="E24" s="88"/>
      <c r="F24" s="88"/>
      <c r="G24" s="88"/>
      <c r="H24" s="88"/>
      <c r="I24" s="88"/>
      <c r="J24" s="88"/>
      <c r="K24" s="88"/>
      <c r="L24" s="88"/>
      <c r="M24" s="88"/>
      <c r="N24" s="88"/>
      <c r="O24" s="88"/>
      <c r="P24" s="88"/>
      <c r="Q24" s="88"/>
      <c r="R24" s="88"/>
      <c r="S24" s="88"/>
      <c r="T24" s="88"/>
      <c r="U24" s="88"/>
      <c r="V24" s="88"/>
      <c r="W24" s="88"/>
      <c r="X24" s="88"/>
      <c r="Y24" s="88"/>
      <c r="Z24" s="88"/>
    </row>
    <row r="25" spans="1:26" ht="15">
      <c r="A25" s="88"/>
      <c r="B25" s="88">
        <v>5</v>
      </c>
      <c r="C25" s="105" t="s">
        <v>544</v>
      </c>
      <c r="D25" s="88"/>
      <c r="E25" s="88"/>
      <c r="F25" s="88"/>
      <c r="G25" s="88"/>
      <c r="H25" s="88"/>
      <c r="I25" s="88"/>
      <c r="J25" s="88"/>
      <c r="K25" s="88"/>
      <c r="L25" s="88"/>
      <c r="M25" s="88"/>
      <c r="N25" s="88"/>
      <c r="O25" s="88"/>
      <c r="P25" s="88"/>
      <c r="Q25" s="88"/>
      <c r="R25" s="88"/>
      <c r="S25" s="88"/>
      <c r="T25" s="88"/>
      <c r="U25" s="88"/>
      <c r="V25" s="88"/>
      <c r="W25" s="88"/>
      <c r="X25" s="88"/>
      <c r="Y25" s="88"/>
      <c r="Z25" s="88"/>
    </row>
    <row r="26" spans="1:26" ht="15">
      <c r="A26" s="88"/>
      <c r="B26" s="88">
        <v>6</v>
      </c>
      <c r="C26" s="105" t="s">
        <v>558</v>
      </c>
      <c r="D26" s="88"/>
      <c r="E26" s="88"/>
      <c r="F26" s="88"/>
      <c r="G26" s="88"/>
      <c r="H26" s="88"/>
      <c r="I26" s="88"/>
      <c r="J26" s="88"/>
      <c r="K26" s="88"/>
      <c r="L26" s="88"/>
      <c r="M26" s="88"/>
      <c r="N26" s="88"/>
      <c r="O26" s="88"/>
      <c r="P26" s="88"/>
      <c r="Q26" s="88"/>
      <c r="R26" s="88"/>
      <c r="S26" s="88"/>
      <c r="T26" s="88"/>
      <c r="U26" s="88"/>
      <c r="V26" s="88"/>
      <c r="W26" s="88"/>
      <c r="X26" s="88"/>
      <c r="Y26" s="88"/>
      <c r="Z26" s="88"/>
    </row>
    <row r="27" spans="1:26" ht="15">
      <c r="A27" s="88"/>
      <c r="B27" s="88">
        <v>7</v>
      </c>
      <c r="C27" s="105" t="s">
        <v>559</v>
      </c>
      <c r="D27" s="88"/>
      <c r="E27" s="88"/>
      <c r="F27" s="88"/>
      <c r="G27" s="88"/>
      <c r="H27" s="88"/>
      <c r="I27" s="88"/>
      <c r="J27" s="88"/>
      <c r="K27" s="88"/>
      <c r="L27" s="88"/>
      <c r="M27" s="88"/>
      <c r="N27" s="88"/>
      <c r="O27" s="88"/>
      <c r="P27" s="88"/>
      <c r="Q27" s="88"/>
      <c r="R27" s="88"/>
      <c r="S27" s="88"/>
      <c r="T27" s="88"/>
      <c r="U27" s="88"/>
      <c r="V27" s="88"/>
      <c r="W27" s="88"/>
      <c r="X27" s="88"/>
      <c r="Y27" s="88"/>
      <c r="Z27" s="88"/>
    </row>
    <row r="28" spans="1:26" ht="15">
      <c r="A28" s="88"/>
      <c r="B28" s="88">
        <v>8</v>
      </c>
      <c r="C28" s="105" t="s">
        <v>420</v>
      </c>
      <c r="D28" s="88"/>
      <c r="E28" s="88"/>
      <c r="F28" s="88"/>
      <c r="G28" s="88"/>
      <c r="H28" s="88"/>
      <c r="I28" s="88"/>
      <c r="J28" s="88"/>
      <c r="K28" s="88"/>
      <c r="L28" s="88"/>
      <c r="M28" s="88"/>
      <c r="N28" s="88"/>
      <c r="O28" s="88"/>
      <c r="P28" s="88"/>
      <c r="Q28" s="88"/>
      <c r="R28" s="88"/>
      <c r="S28" s="88"/>
      <c r="T28" s="88"/>
      <c r="U28" s="88"/>
      <c r="V28" s="88"/>
      <c r="W28" s="88"/>
      <c r="X28" s="88"/>
      <c r="Y28" s="88"/>
      <c r="Z28" s="88"/>
    </row>
    <row r="29" spans="1:26" ht="15">
      <c r="A29" s="88"/>
      <c r="B29" s="88">
        <v>9</v>
      </c>
      <c r="C29" s="105" t="s">
        <v>511</v>
      </c>
      <c r="D29" s="88"/>
      <c r="E29" s="88"/>
      <c r="F29" s="88"/>
      <c r="G29" s="88"/>
      <c r="H29" s="88"/>
      <c r="I29" s="88"/>
      <c r="J29" s="88"/>
      <c r="K29" s="88"/>
      <c r="L29" s="88"/>
      <c r="M29" s="88"/>
      <c r="N29" s="88"/>
      <c r="O29" s="88"/>
      <c r="P29" s="88"/>
      <c r="Q29" s="88"/>
      <c r="R29" s="88"/>
      <c r="S29" s="88"/>
      <c r="T29" s="88"/>
      <c r="U29" s="88"/>
      <c r="V29" s="88"/>
      <c r="W29" s="88"/>
      <c r="X29" s="88"/>
      <c r="Y29" s="88"/>
      <c r="Z29" s="88"/>
    </row>
    <row r="30" spans="1:26" ht="15">
      <c r="A30" s="88"/>
      <c r="B30" s="88">
        <v>10</v>
      </c>
      <c r="C30" s="105" t="s">
        <v>132</v>
      </c>
      <c r="D30" s="88"/>
      <c r="E30" s="88"/>
      <c r="F30" s="88"/>
      <c r="G30" s="88"/>
      <c r="H30" s="88"/>
      <c r="I30" s="88"/>
      <c r="J30" s="88"/>
      <c r="K30" s="88"/>
      <c r="L30" s="88"/>
      <c r="M30" s="88"/>
      <c r="N30" s="88"/>
      <c r="O30" s="88"/>
      <c r="P30" s="88"/>
      <c r="Q30" s="88"/>
      <c r="R30" s="88"/>
      <c r="S30" s="88"/>
      <c r="T30" s="88"/>
      <c r="U30" s="88"/>
      <c r="V30" s="88"/>
      <c r="W30" s="88"/>
      <c r="X30" s="88"/>
      <c r="Y30" s="88"/>
      <c r="Z30" s="88"/>
    </row>
    <row r="31" spans="1:26" ht="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5">
      <c r="A32" s="88"/>
      <c r="B32" s="104" t="s">
        <v>535</v>
      </c>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5">
      <c r="A33" s="88"/>
      <c r="B33" s="88"/>
      <c r="C33" s="52" t="s">
        <v>536</v>
      </c>
      <c r="D33" s="88" t="s">
        <v>545</v>
      </c>
      <c r="E33" s="88"/>
      <c r="F33" s="88"/>
      <c r="G33" s="88"/>
      <c r="H33" s="88"/>
      <c r="I33" s="88"/>
      <c r="J33" s="88"/>
      <c r="K33" s="88"/>
      <c r="L33" s="88"/>
      <c r="M33" s="88"/>
      <c r="N33" s="88"/>
      <c r="O33" s="88"/>
      <c r="P33" s="88"/>
      <c r="Q33" s="88"/>
      <c r="R33" s="88"/>
      <c r="S33" s="88"/>
      <c r="T33" s="88"/>
      <c r="U33" s="88"/>
      <c r="V33" s="88"/>
      <c r="W33" s="88"/>
      <c r="X33" s="88"/>
      <c r="Y33" s="88"/>
      <c r="Z33" s="88"/>
    </row>
    <row r="34" spans="1:26" ht="15">
      <c r="A34" s="88"/>
      <c r="B34" s="88"/>
      <c r="C34" s="105" t="s">
        <v>537</v>
      </c>
      <c r="D34" s="88" t="s">
        <v>546</v>
      </c>
      <c r="E34" s="88"/>
      <c r="F34" s="88"/>
      <c r="G34" s="88"/>
      <c r="H34" s="88"/>
      <c r="I34" s="88"/>
      <c r="J34" s="88"/>
      <c r="K34" s="88"/>
      <c r="L34" s="88"/>
      <c r="M34" s="88"/>
      <c r="N34" s="88"/>
      <c r="O34" s="88"/>
      <c r="P34" s="88"/>
      <c r="Q34" s="88"/>
      <c r="R34" s="88"/>
      <c r="S34" s="88"/>
      <c r="T34" s="88"/>
      <c r="U34" s="88"/>
      <c r="V34" s="88"/>
      <c r="W34" s="88"/>
      <c r="X34" s="88"/>
      <c r="Y34" s="88"/>
      <c r="Z34" s="88"/>
    </row>
    <row r="35" spans="1:26" ht="15">
      <c r="A35" s="88"/>
      <c r="B35" s="88"/>
      <c r="C35" s="105" t="s">
        <v>538</v>
      </c>
      <c r="D35" s="88" t="s">
        <v>548</v>
      </c>
      <c r="E35" s="88"/>
      <c r="F35" s="88"/>
      <c r="G35" s="88"/>
      <c r="H35" s="88"/>
      <c r="I35" s="88"/>
      <c r="J35" s="88"/>
      <c r="K35" s="88"/>
      <c r="L35" s="88"/>
      <c r="M35" s="88"/>
      <c r="N35" s="88"/>
      <c r="O35" s="88"/>
      <c r="P35" s="88"/>
      <c r="Q35" s="88"/>
      <c r="R35" s="88"/>
      <c r="S35" s="88"/>
      <c r="T35" s="88"/>
      <c r="U35" s="88"/>
      <c r="V35" s="88"/>
      <c r="W35" s="88"/>
      <c r="X35" s="88"/>
      <c r="Y35" s="88"/>
      <c r="Z35" s="88"/>
    </row>
    <row r="36" spans="1:26" ht="15">
      <c r="A36" s="88"/>
      <c r="B36" s="88"/>
      <c r="C36" s="105" t="s">
        <v>539</v>
      </c>
      <c r="D36" s="88" t="s">
        <v>550</v>
      </c>
      <c r="E36" s="88"/>
      <c r="F36" s="88"/>
      <c r="G36" s="88"/>
      <c r="H36" s="88"/>
      <c r="I36" s="88"/>
      <c r="J36" s="88"/>
      <c r="K36" s="88"/>
      <c r="L36" s="88"/>
      <c r="M36" s="88"/>
      <c r="N36" s="88"/>
      <c r="O36" s="88"/>
      <c r="P36" s="88"/>
      <c r="Q36" s="88"/>
      <c r="R36" s="88"/>
      <c r="S36" s="88"/>
      <c r="T36" s="88"/>
      <c r="U36" s="88"/>
      <c r="V36" s="88"/>
      <c r="W36" s="88"/>
      <c r="X36" s="88"/>
      <c r="Y36" s="88"/>
      <c r="Z36" s="88"/>
    </row>
    <row r="37" spans="1:26" ht="15">
      <c r="A37" s="88"/>
      <c r="B37" s="88"/>
      <c r="C37" s="105" t="s">
        <v>540</v>
      </c>
      <c r="D37" s="88" t="s">
        <v>554</v>
      </c>
      <c r="E37" s="88"/>
      <c r="F37" s="88"/>
      <c r="G37" s="88"/>
      <c r="H37" s="88"/>
      <c r="I37" s="88"/>
      <c r="J37" s="88"/>
      <c r="K37" s="88"/>
      <c r="L37" s="88"/>
      <c r="M37" s="88"/>
      <c r="N37" s="88"/>
      <c r="O37" s="88"/>
      <c r="P37" s="88"/>
      <c r="Q37" s="88"/>
      <c r="R37" s="88"/>
      <c r="S37" s="88"/>
      <c r="T37" s="88"/>
      <c r="U37" s="88"/>
      <c r="V37" s="88"/>
      <c r="W37" s="88"/>
      <c r="X37" s="88"/>
      <c r="Y37" s="88"/>
      <c r="Z37" s="88"/>
    </row>
    <row r="38" spans="1:26" ht="15">
      <c r="A38" s="88"/>
      <c r="B38" s="88"/>
      <c r="C38" s="105" t="s">
        <v>541</v>
      </c>
      <c r="D38" s="88" t="s">
        <v>553</v>
      </c>
      <c r="E38" s="88"/>
      <c r="F38" s="88"/>
      <c r="G38" s="88"/>
      <c r="H38" s="88"/>
      <c r="I38" s="88"/>
      <c r="J38" s="88"/>
      <c r="K38" s="88"/>
      <c r="L38" s="88"/>
      <c r="M38" s="88"/>
      <c r="N38" s="88"/>
      <c r="O38" s="88"/>
      <c r="P38" s="88"/>
      <c r="Q38" s="88"/>
      <c r="R38" s="88"/>
      <c r="S38" s="88"/>
      <c r="T38" s="88"/>
      <c r="U38" s="88"/>
      <c r="V38" s="88"/>
      <c r="W38" s="88"/>
      <c r="X38" s="88"/>
      <c r="Y38" s="88"/>
      <c r="Z38" s="88"/>
    </row>
    <row r="39" spans="1:26" ht="15">
      <c r="A39" s="88"/>
      <c r="B39" s="88"/>
      <c r="C39" s="105" t="s">
        <v>542</v>
      </c>
      <c r="D39" s="88" t="s">
        <v>552</v>
      </c>
      <c r="E39" s="88"/>
      <c r="F39" s="88"/>
      <c r="G39" s="88"/>
      <c r="H39" s="88"/>
      <c r="I39" s="88"/>
      <c r="J39" s="88"/>
      <c r="K39" s="88"/>
      <c r="L39" s="88"/>
      <c r="M39" s="88"/>
      <c r="N39" s="88"/>
      <c r="O39" s="88"/>
      <c r="P39" s="88"/>
      <c r="Q39" s="88"/>
      <c r="R39" s="88"/>
      <c r="S39" s="88"/>
      <c r="T39" s="88"/>
      <c r="U39" s="88"/>
      <c r="V39" s="88"/>
      <c r="W39" s="88"/>
      <c r="X39" s="88"/>
      <c r="Y39" s="88"/>
      <c r="Z39" s="88"/>
    </row>
    <row r="40" spans="1:26" ht="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sheetData>
  <mergeCells count="1">
    <mergeCell ref="B5:M9"/>
  </mergeCells>
  <hyperlinks>
    <hyperlink ref="C33" location="'Graphique 1'!A1" display="Graphique 1"/>
    <hyperlink ref="C34" location="'Graphique 2'!A1" display="Graphique 2"/>
    <hyperlink ref="C35" location="'Graphique 3'!A1" display="Graphique 3"/>
    <hyperlink ref="C36" location="'Graphique 4'!A1" display="Graphique 4"/>
    <hyperlink ref="C37" location="'Graphique 5'!A1" display="Graphique 5"/>
    <hyperlink ref="C38" location="'Graphique 6'!A1" display="Graphique 6"/>
    <hyperlink ref="C39" location="'Graphique 7'!A1" display="Graphique 7"/>
    <hyperlink ref="C21" location="'Part PIB'!A1" display="Part des impôts dans le PIB et les PO"/>
    <hyperlink ref="C23" location="Distribution!A1" display="Distribution des revenus et part des impôts"/>
    <hyperlink ref="C22" location="Top!A1" display="Taux et seuils supérieurs de revenus"/>
    <hyperlink ref="C24" location="Inflation!A1" display="Inflation"/>
    <hyperlink ref="C25" location="Foyers!A1" display="Foyers imposables"/>
    <hyperlink ref="C26" location="'CSG - CRDS'!A1" display="Part de la CSG dans le PIB"/>
    <hyperlink ref="C27" location="'Données Villa'!A1" display="Séries historique de comptabilité nationale"/>
    <hyperlink ref="C28" location="'UK series'!A1" display="UK macro series"/>
    <hyperlink ref="C29" location="'Top rates'!A1" display="Top personal income tax rates in Europe"/>
    <hyperlink ref="C30" location="'Tax wedges'!A1" display="Tax wedges for a single worker with 67 % of average earnings, no children"/>
  </hyperlink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36" sqref="G36"/>
    </sheetView>
  </sheetViews>
  <sheetFormatPr defaultColWidth="11.421875" defaultRowHeight="15"/>
  <sheetData/>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35" sqref="G35"/>
    </sheetView>
  </sheetViews>
  <sheetFormatPr defaultColWidth="11.421875" defaultRowHeight="15"/>
  <sheetData/>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Q27" sqref="Q27"/>
    </sheetView>
  </sheetViews>
  <sheetFormatPr defaultColWidth="11.421875" defaultRowHeight="15"/>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E36" sqref="E36"/>
    </sheetView>
  </sheetViews>
  <sheetFormatPr defaultColWidth="11.421875" defaultRowHeight="15"/>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P32" sqref="P32"/>
    </sheetView>
  </sheetViews>
  <sheetFormatPr defaultColWidth="11.421875" defaultRowHeight="15"/>
  <sheetData/>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R24" sqref="R24"/>
    </sheetView>
  </sheetViews>
  <sheetFormatPr defaultColWidth="11.421875" defaultRowHeight="15"/>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workbookViewId="0" topLeftCell="A1">
      <pane xSplit="1" ySplit="2" topLeftCell="B90" activePane="bottomRight" state="frozen"/>
      <selection pane="topRight" activeCell="B1" sqref="B1"/>
      <selection pane="bottomLeft" activeCell="A2" sqref="A2"/>
      <selection pane="bottomRight" activeCell="A103" sqref="A103"/>
    </sheetView>
  </sheetViews>
  <sheetFormatPr defaultColWidth="11.421875" defaultRowHeight="15"/>
  <cols>
    <col min="8" max="8" width="13.421875" style="0" customWidth="1"/>
    <col min="11" max="12" width="12.28125" style="0" customWidth="1"/>
    <col min="18" max="18" width="13.8515625" style="0" bestFit="1" customWidth="1"/>
    <col min="19" max="22" width="15.7109375" style="0" customWidth="1"/>
    <col min="23" max="23" width="14.140625" style="0" customWidth="1"/>
    <col min="24" max="24" width="33.57421875" style="0" bestFit="1" customWidth="1"/>
  </cols>
  <sheetData>
    <row r="1" spans="1:23" ht="15.75" thickBot="1">
      <c r="A1" s="130" t="s">
        <v>412</v>
      </c>
      <c r="B1" s="177" t="s">
        <v>440</v>
      </c>
      <c r="C1" s="286" t="s">
        <v>439</v>
      </c>
      <c r="D1" s="287"/>
      <c r="E1" s="288"/>
      <c r="F1" s="286" t="s">
        <v>438</v>
      </c>
      <c r="G1" s="288"/>
      <c r="H1" s="165"/>
      <c r="I1" s="165"/>
      <c r="J1" s="165"/>
      <c r="K1" s="165"/>
      <c r="L1" s="165"/>
      <c r="M1" s="289" t="s">
        <v>438</v>
      </c>
      <c r="N1" s="290"/>
      <c r="O1" s="180" t="s">
        <v>460</v>
      </c>
      <c r="P1" s="291" t="s">
        <v>439</v>
      </c>
      <c r="Q1" s="292"/>
      <c r="R1" s="293"/>
      <c r="S1" s="177" t="s">
        <v>466</v>
      </c>
      <c r="T1" s="286" t="s">
        <v>439</v>
      </c>
      <c r="U1" s="287"/>
      <c r="V1" s="287"/>
      <c r="W1" s="288"/>
    </row>
    <row r="2" spans="1:24" ht="60.75" thickBot="1">
      <c r="A2" s="64" t="s">
        <v>1</v>
      </c>
      <c r="B2" s="9" t="s">
        <v>441</v>
      </c>
      <c r="C2" s="9" t="s">
        <v>442</v>
      </c>
      <c r="D2" s="9" t="s">
        <v>443</v>
      </c>
      <c r="E2" s="9" t="s">
        <v>444</v>
      </c>
      <c r="F2" s="9" t="s">
        <v>450</v>
      </c>
      <c r="G2" s="179" t="s">
        <v>449</v>
      </c>
      <c r="H2" s="64" t="s">
        <v>325</v>
      </c>
      <c r="I2" s="64" t="s">
        <v>388</v>
      </c>
      <c r="J2" s="64" t="s">
        <v>373</v>
      </c>
      <c r="K2" s="64" t="s">
        <v>389</v>
      </c>
      <c r="L2" s="64" t="s">
        <v>390</v>
      </c>
      <c r="M2" s="64" t="s">
        <v>454</v>
      </c>
      <c r="N2" s="64" t="s">
        <v>455</v>
      </c>
      <c r="O2" s="9" t="s">
        <v>453</v>
      </c>
      <c r="P2" s="9" t="s">
        <v>456</v>
      </c>
      <c r="Q2" s="9" t="s">
        <v>457</v>
      </c>
      <c r="R2" s="9" t="s">
        <v>458</v>
      </c>
      <c r="S2" s="9" t="s">
        <v>461</v>
      </c>
      <c r="T2" s="9" t="s">
        <v>467</v>
      </c>
      <c r="U2" s="181" t="s">
        <v>468</v>
      </c>
      <c r="V2" s="181" t="s">
        <v>469</v>
      </c>
      <c r="W2" s="179" t="s">
        <v>321</v>
      </c>
      <c r="X2" s="63" t="s">
        <v>473</v>
      </c>
    </row>
    <row r="3" spans="1:22" ht="15">
      <c r="A3" s="127">
        <v>1915</v>
      </c>
      <c r="B3" s="59">
        <v>45.09825134277344</v>
      </c>
      <c r="C3" s="166">
        <f aca="true" t="shared" si="0" ref="C3:C37">B3/655.957</f>
        <v>0.06875184096331534</v>
      </c>
      <c r="D3" s="59"/>
      <c r="E3" s="169">
        <f aca="true" t="shared" si="1" ref="E3:E36">C3</f>
        <v>0.06875184096331534</v>
      </c>
      <c r="F3" s="62">
        <v>0.063216137272916</v>
      </c>
      <c r="G3" s="59"/>
      <c r="H3" s="172">
        <f aca="true" t="shared" si="2" ref="H3:H46">T3/P3</f>
        <v>0.017797123159012582</v>
      </c>
      <c r="I3" s="172"/>
      <c r="J3" s="171"/>
      <c r="K3" s="46">
        <f aca="true" t="shared" si="3" ref="K3:K34">U4/E3</f>
        <v>0.0060587919984948675</v>
      </c>
      <c r="L3" s="46"/>
      <c r="M3" s="62">
        <v>0</v>
      </c>
      <c r="N3" s="62">
        <v>0.03677659723636363</v>
      </c>
      <c r="O3" s="86">
        <v>2.9444000849366185</v>
      </c>
      <c r="P3" s="166">
        <f>O3/6.55957/100</f>
        <v>0.004488708993023351</v>
      </c>
      <c r="Q3" s="62"/>
      <c r="R3" s="62"/>
      <c r="S3" s="22">
        <v>48445.457</v>
      </c>
      <c r="T3" s="169">
        <f aca="true" t="shared" si="4" ref="T3:T46">S3/655.957/1000000*$U$86/$T$86</f>
        <v>7.988610677380394E-05</v>
      </c>
      <c r="U3" s="169">
        <f>T3</f>
        <v>7.988610677380394E-05</v>
      </c>
      <c r="V3" s="174"/>
    </row>
    <row r="4" spans="1:25" ht="15">
      <c r="A4" s="127">
        <v>1916</v>
      </c>
      <c r="B4" s="59">
        <v>59.593509674072266</v>
      </c>
      <c r="C4" s="166">
        <f t="shared" si="0"/>
        <v>0.09084971983540426</v>
      </c>
      <c r="D4" s="59"/>
      <c r="E4" s="169">
        <f t="shared" si="1"/>
        <v>0.09084971983540426</v>
      </c>
      <c r="F4" s="62">
        <v>0.06252002700846736</v>
      </c>
      <c r="G4" s="59"/>
      <c r="H4" s="172">
        <f t="shared" si="2"/>
        <v>0.07457245997827831</v>
      </c>
      <c r="I4" s="172"/>
      <c r="J4" s="171"/>
      <c r="K4" s="46">
        <f t="shared" si="3"/>
        <v>0.010270551930115715</v>
      </c>
      <c r="L4" s="46"/>
      <c r="M4" s="62">
        <v>0.0013</v>
      </c>
      <c r="N4" s="62">
        <v>0.05418485894761905</v>
      </c>
      <c r="O4" s="86">
        <v>3.664099648332596</v>
      </c>
      <c r="P4" s="166">
        <f aca="true" t="shared" si="5" ref="P4:P36">O4/6.55957/100</f>
        <v>0.005585883904482452</v>
      </c>
      <c r="Q4" s="62"/>
      <c r="R4" s="62"/>
      <c r="S4" s="22">
        <v>252610.952</v>
      </c>
      <c r="T4" s="169">
        <f t="shared" si="4"/>
        <v>0.00041655310391032664</v>
      </c>
      <c r="U4" s="169">
        <f aca="true" t="shared" si="6" ref="U4:U67">T4</f>
        <v>0.00041655310391032664</v>
      </c>
      <c r="V4" s="174"/>
      <c r="W4" s="57"/>
      <c r="X4" s="57"/>
      <c r="Y4" s="57"/>
    </row>
    <row r="5" spans="1:25" ht="15">
      <c r="A5" s="182">
        <v>1917</v>
      </c>
      <c r="B5" s="59">
        <v>70.72168731689453</v>
      </c>
      <c r="C5" s="166">
        <f t="shared" si="0"/>
        <v>0.10781451728832002</v>
      </c>
      <c r="D5" s="59"/>
      <c r="E5" s="169">
        <f t="shared" si="1"/>
        <v>0.10781451728832002</v>
      </c>
      <c r="F5" s="62">
        <v>0.06724812268101385</v>
      </c>
      <c r="G5" s="59"/>
      <c r="H5" s="172">
        <f t="shared" si="2"/>
        <v>0.1313401511027569</v>
      </c>
      <c r="I5" s="172"/>
      <c r="J5" s="171"/>
      <c r="K5" s="46">
        <f t="shared" si="3"/>
        <v>0.008935843597457424</v>
      </c>
      <c r="L5" s="46"/>
      <c r="M5" s="62">
        <v>0.0029</v>
      </c>
      <c r="N5" s="62">
        <v>0.04834282275</v>
      </c>
      <c r="O5" s="86">
        <v>4.660099982118607</v>
      </c>
      <c r="P5" s="166">
        <f t="shared" si="5"/>
        <v>0.007104276625020552</v>
      </c>
      <c r="Q5" s="62"/>
      <c r="R5" s="62"/>
      <c r="S5" s="22">
        <v>565847.206</v>
      </c>
      <c r="T5" s="169">
        <f t="shared" si="4"/>
        <v>0.0009330767654059831</v>
      </c>
      <c r="U5" s="169">
        <f t="shared" si="6"/>
        <v>0.0009330767654059831</v>
      </c>
      <c r="V5" s="174"/>
      <c r="W5" s="57"/>
      <c r="X5" s="57"/>
      <c r="Y5" s="57"/>
    </row>
    <row r="6" spans="1:25" ht="15">
      <c r="A6" s="182">
        <v>1918</v>
      </c>
      <c r="B6" s="59">
        <v>78.24080657958984</v>
      </c>
      <c r="C6" s="166">
        <f t="shared" si="0"/>
        <v>0.11927734070920784</v>
      </c>
      <c r="D6" s="59"/>
      <c r="E6" s="169">
        <f t="shared" si="1"/>
        <v>0.11927734070920784</v>
      </c>
      <c r="F6" s="62">
        <v>0.06205091435941762</v>
      </c>
      <c r="G6" s="59"/>
      <c r="H6" s="172">
        <f t="shared" si="2"/>
        <v>0.12918456536561637</v>
      </c>
      <c r="I6" s="172"/>
      <c r="J6" s="171"/>
      <c r="K6" s="46">
        <f t="shared" si="3"/>
        <v>0.015796440001890698</v>
      </c>
      <c r="L6" s="46"/>
      <c r="M6" s="62">
        <v>0.0166</v>
      </c>
      <c r="N6" s="62">
        <v>0.04979438828135594</v>
      </c>
      <c r="O6" s="86">
        <v>4.891899701976776</v>
      </c>
      <c r="P6" s="166">
        <f t="shared" si="5"/>
        <v>0.007457653019903402</v>
      </c>
      <c r="Q6" s="62"/>
      <c r="R6" s="62"/>
      <c r="S6" s="22">
        <v>584244.459</v>
      </c>
      <c r="T6" s="169">
        <f t="shared" si="4"/>
        <v>0.0009634136640237973</v>
      </c>
      <c r="U6" s="169">
        <f t="shared" si="6"/>
        <v>0.0009634136640237973</v>
      </c>
      <c r="V6" s="174"/>
      <c r="W6" s="57"/>
      <c r="X6" s="57"/>
      <c r="Y6" s="57"/>
    </row>
    <row r="7" spans="1:25" ht="15">
      <c r="A7" s="182">
        <v>1919</v>
      </c>
      <c r="B7" s="59">
        <v>104.98580169677734</v>
      </c>
      <c r="C7" s="166">
        <f t="shared" si="0"/>
        <v>0.16004982292555356</v>
      </c>
      <c r="D7" s="59"/>
      <c r="E7" s="169">
        <f t="shared" si="1"/>
        <v>0.16004982292555356</v>
      </c>
      <c r="F7" s="62">
        <v>0.08059399138720376</v>
      </c>
      <c r="G7" s="33">
        <f aca="true" t="shared" si="7" ref="G7:G27">Q7/E7</f>
        <v>0.10054693155826397</v>
      </c>
      <c r="H7" s="172">
        <f t="shared" si="2"/>
        <v>0.1472322125559462</v>
      </c>
      <c r="I7" s="172"/>
      <c r="J7" s="46">
        <f aca="true" t="shared" si="8" ref="J7:J27">U7/Q7</f>
        <v>0.11708281369211199</v>
      </c>
      <c r="K7" s="46">
        <f t="shared" si="3"/>
        <v>0.015492127398654092</v>
      </c>
      <c r="L7" s="46"/>
      <c r="M7" s="62">
        <v>0.0159</v>
      </c>
      <c r="N7" s="62">
        <v>0.05826487648648648</v>
      </c>
      <c r="O7" s="86">
        <v>8.394400826954842</v>
      </c>
      <c r="P7" s="166">
        <f t="shared" si="5"/>
        <v>0.012797181563661705</v>
      </c>
      <c r="Q7" s="77">
        <v>0.0160925185916079</v>
      </c>
      <c r="R7" s="62"/>
      <c r="S7" s="22">
        <v>1142612.5</v>
      </c>
      <c r="T7" s="169">
        <f t="shared" si="4"/>
        <v>0.0018841573560980764</v>
      </c>
      <c r="U7" s="169">
        <f t="shared" si="6"/>
        <v>0.0018841573560980764</v>
      </c>
      <c r="V7" s="174"/>
      <c r="W7" s="57"/>
      <c r="X7" s="57"/>
      <c r="Y7" s="57"/>
    </row>
    <row r="8" spans="1:25" ht="15">
      <c r="A8" s="182">
        <v>1920</v>
      </c>
      <c r="B8" s="59">
        <v>159.45480346679688</v>
      </c>
      <c r="C8" s="166">
        <f t="shared" si="0"/>
        <v>0.243087280822976</v>
      </c>
      <c r="D8" s="59"/>
      <c r="E8" s="169">
        <f t="shared" si="1"/>
        <v>0.243087280822976</v>
      </c>
      <c r="F8" s="62">
        <v>0.09291520734350975</v>
      </c>
      <c r="G8" s="33">
        <f t="shared" si="7"/>
        <v>0.11113744956989659</v>
      </c>
      <c r="H8" s="172">
        <f t="shared" si="2"/>
        <v>0.11578372970426652</v>
      </c>
      <c r="I8" s="172"/>
      <c r="J8" s="46">
        <f t="shared" si="8"/>
        <v>0.09177905800392247</v>
      </c>
      <c r="K8" s="46">
        <f t="shared" si="3"/>
        <v>0.008625444438721371</v>
      </c>
      <c r="L8" s="46"/>
      <c r="M8" s="62">
        <v>0.0213</v>
      </c>
      <c r="N8" s="62">
        <v>0.058087807633333335</v>
      </c>
      <c r="O8" s="86">
        <v>14.047339976787567</v>
      </c>
      <c r="P8" s="166">
        <f t="shared" si="5"/>
        <v>0.02141503174261052</v>
      </c>
      <c r="Q8" s="77">
        <v>0.027016100413546785</v>
      </c>
      <c r="R8" s="62"/>
      <c r="S8" s="22">
        <v>1503654.5</v>
      </c>
      <c r="T8" s="169">
        <f t="shared" si="4"/>
        <v>0.002479512246894704</v>
      </c>
      <c r="U8" s="169">
        <f t="shared" si="6"/>
        <v>0.002479512246894704</v>
      </c>
      <c r="V8" s="174"/>
      <c r="W8" s="57"/>
      <c r="X8" s="57"/>
      <c r="Y8" s="57"/>
    </row>
    <row r="9" spans="1:25" ht="15">
      <c r="A9" s="182">
        <v>1921</v>
      </c>
      <c r="B9" s="59">
        <v>128.56590270996094</v>
      </c>
      <c r="C9" s="166">
        <f t="shared" si="0"/>
        <v>0.19599745518374062</v>
      </c>
      <c r="D9" s="59"/>
      <c r="E9" s="169">
        <f t="shared" si="1"/>
        <v>0.19599745518374062</v>
      </c>
      <c r="F9" s="62">
        <v>0.11825711464022211</v>
      </c>
      <c r="G9" s="33">
        <f t="shared" si="7"/>
        <v>0.16438261836727563</v>
      </c>
      <c r="H9" s="172">
        <f t="shared" si="2"/>
        <v>0.0756567049021606</v>
      </c>
      <c r="I9" s="172"/>
      <c r="J9" s="46">
        <f t="shared" si="8"/>
        <v>0.06507847856525138</v>
      </c>
      <c r="K9" s="46">
        <f t="shared" si="3"/>
        <v>0.012825792195034841</v>
      </c>
      <c r="L9" s="46"/>
      <c r="M9" s="62">
        <v>0.0217</v>
      </c>
      <c r="N9" s="62">
        <v>0.06610532565789475</v>
      </c>
      <c r="O9" s="86">
        <v>18.179070177173614</v>
      </c>
      <c r="P9" s="166">
        <f t="shared" si="5"/>
        <v>0.027713813828000332</v>
      </c>
      <c r="Q9" s="77">
        <v>0.03221857487642604</v>
      </c>
      <c r="R9" s="62"/>
      <c r="S9" s="22">
        <v>1271526.8</v>
      </c>
      <c r="T9" s="169">
        <f t="shared" si="4"/>
        <v>0.002096735834498439</v>
      </c>
      <c r="U9" s="169">
        <f t="shared" si="6"/>
        <v>0.002096735834498439</v>
      </c>
      <c r="V9" s="174"/>
      <c r="W9" s="75"/>
      <c r="X9" s="57"/>
      <c r="Y9" s="57"/>
    </row>
    <row r="10" spans="1:25" ht="15">
      <c r="A10" s="182">
        <v>1922</v>
      </c>
      <c r="B10" s="59">
        <v>159.9071044921875</v>
      </c>
      <c r="C10" s="166">
        <f t="shared" si="0"/>
        <v>0.24377680929113876</v>
      </c>
      <c r="D10" s="59"/>
      <c r="E10" s="169">
        <f t="shared" si="1"/>
        <v>0.24377680929113876</v>
      </c>
      <c r="F10" s="62">
        <v>0.12091071454164566</v>
      </c>
      <c r="G10" s="33">
        <f t="shared" si="7"/>
        <v>0.14120698610008975</v>
      </c>
      <c r="H10" s="172">
        <f t="shared" si="2"/>
        <v>0.08278383248053597</v>
      </c>
      <c r="I10" s="172"/>
      <c r="J10" s="46">
        <f t="shared" si="8"/>
        <v>0.0730274371558871</v>
      </c>
      <c r="K10" s="46">
        <f t="shared" si="3"/>
        <v>0.01591284043111752</v>
      </c>
      <c r="L10" s="46"/>
      <c r="M10" s="62">
        <v>0.0143</v>
      </c>
      <c r="N10" s="62">
        <v>0.06940736244155844</v>
      </c>
      <c r="O10" s="86">
        <v>19.918859783554076</v>
      </c>
      <c r="P10" s="166">
        <f t="shared" si="5"/>
        <v>0.03036610598492596</v>
      </c>
      <c r="Q10" s="77">
        <v>0.03442298852109806</v>
      </c>
      <c r="R10" s="62"/>
      <c r="S10" s="22">
        <v>1524461.4</v>
      </c>
      <c r="T10" s="169">
        <f t="shared" si="4"/>
        <v>0.0025138226309423116</v>
      </c>
      <c r="U10" s="169">
        <f t="shared" si="6"/>
        <v>0.0025138226309423116</v>
      </c>
      <c r="V10" s="174"/>
      <c r="W10" s="75"/>
      <c r="X10" s="57"/>
      <c r="Y10" s="57"/>
    </row>
    <row r="11" spans="1:25" ht="15">
      <c r="A11" s="182">
        <v>1923</v>
      </c>
      <c r="B11" s="59">
        <v>189.8302001953125</v>
      </c>
      <c r="C11" s="166">
        <f t="shared" si="0"/>
        <v>0.28939427461756256</v>
      </c>
      <c r="D11" s="59"/>
      <c r="E11" s="169">
        <f t="shared" si="1"/>
        <v>0.28939427461756256</v>
      </c>
      <c r="F11" s="62">
        <v>0.12449956519492271</v>
      </c>
      <c r="G11" s="33">
        <f t="shared" si="7"/>
        <v>0.13320852413958503</v>
      </c>
      <c r="H11" s="172">
        <f t="shared" si="2"/>
        <v>0.10987195398826052</v>
      </c>
      <c r="I11" s="172"/>
      <c r="J11" s="46">
        <f t="shared" si="8"/>
        <v>0.10062783867468515</v>
      </c>
      <c r="K11" s="46">
        <f t="shared" si="3"/>
        <v>0.016675123015153975</v>
      </c>
      <c r="L11" s="46"/>
      <c r="M11" s="62">
        <v>0.009300000000000001</v>
      </c>
      <c r="N11" s="62">
        <v>0.06345189981818182</v>
      </c>
      <c r="O11" s="86">
        <v>23.1594701397419</v>
      </c>
      <c r="P11" s="166">
        <f t="shared" si="5"/>
        <v>0.03530638462542804</v>
      </c>
      <c r="Q11" s="77">
        <v>0.038549784216251284</v>
      </c>
      <c r="R11" s="62"/>
      <c r="S11" s="22">
        <v>2352458.1</v>
      </c>
      <c r="T11" s="169">
        <f t="shared" si="4"/>
        <v>0.0038791814670568582</v>
      </c>
      <c r="U11" s="169">
        <f t="shared" si="6"/>
        <v>0.0038791814670568582</v>
      </c>
      <c r="V11" s="174"/>
      <c r="W11" s="75"/>
      <c r="X11" s="57"/>
      <c r="Y11" s="57"/>
    </row>
    <row r="12" spans="1:25" ht="15">
      <c r="A12" s="182">
        <v>1924</v>
      </c>
      <c r="B12" s="59">
        <v>241.81829833984375</v>
      </c>
      <c r="C12" s="166">
        <f t="shared" si="0"/>
        <v>0.36864961931932083</v>
      </c>
      <c r="D12" s="59"/>
      <c r="E12" s="169">
        <f t="shared" si="1"/>
        <v>0.36864961931932083</v>
      </c>
      <c r="F12" s="62">
        <v>0.13191017972756242</v>
      </c>
      <c r="G12" s="33">
        <f t="shared" si="7"/>
        <v>0.1261525703796347</v>
      </c>
      <c r="H12" s="172">
        <f t="shared" si="2"/>
        <v>0.11215787539628733</v>
      </c>
      <c r="I12" s="172"/>
      <c r="J12" s="46">
        <f t="shared" si="8"/>
        <v>0.10376456928417449</v>
      </c>
      <c r="K12" s="46">
        <f t="shared" si="3"/>
        <v>0.012747624915518866</v>
      </c>
      <c r="L12" s="46"/>
      <c r="M12" s="62">
        <v>0.0097</v>
      </c>
      <c r="N12" s="62">
        <v>0.06378987166315789</v>
      </c>
      <c r="O12" s="86">
        <v>28.223091147756577</v>
      </c>
      <c r="P12" s="166">
        <f t="shared" si="5"/>
        <v>0.043025825088773464</v>
      </c>
      <c r="Q12" s="77">
        <v>0.04650609704660616</v>
      </c>
      <c r="R12" s="62"/>
      <c r="S12" s="22">
        <v>2926447.8</v>
      </c>
      <c r="T12" s="169">
        <f t="shared" si="4"/>
        <v>0.004825685129129107</v>
      </c>
      <c r="U12" s="169">
        <f t="shared" si="6"/>
        <v>0.004825685129129107</v>
      </c>
      <c r="V12" s="174"/>
      <c r="W12" s="75"/>
      <c r="X12" s="57"/>
      <c r="Y12" s="57"/>
    </row>
    <row r="13" spans="1:25" ht="15">
      <c r="A13" s="182">
        <v>1925</v>
      </c>
      <c r="B13" s="59">
        <v>265.80511474609375</v>
      </c>
      <c r="C13" s="166">
        <f t="shared" si="0"/>
        <v>0.4052172851971909</v>
      </c>
      <c r="D13" s="59"/>
      <c r="E13" s="169">
        <f t="shared" si="1"/>
        <v>0.4052172851971909</v>
      </c>
      <c r="F13" s="62">
        <v>0.1350409958984037</v>
      </c>
      <c r="G13" s="33">
        <f t="shared" si="7"/>
        <v>0.1274204227578601</v>
      </c>
      <c r="H13" s="172">
        <f t="shared" si="2"/>
        <v>0.09635938574515075</v>
      </c>
      <c r="I13" s="172"/>
      <c r="J13" s="46">
        <f t="shared" si="8"/>
        <v>0.09101564724551611</v>
      </c>
      <c r="K13" s="46">
        <f t="shared" si="3"/>
        <v>0.008282457654357535</v>
      </c>
      <c r="L13" s="46"/>
      <c r="M13" s="62">
        <v>0.0089</v>
      </c>
      <c r="N13" s="62">
        <v>0.05670637826973683</v>
      </c>
      <c r="O13" s="86">
        <v>31.990749433565142</v>
      </c>
      <c r="P13" s="166">
        <f t="shared" si="5"/>
        <v>0.048769583118352486</v>
      </c>
      <c r="Q13" s="77">
        <v>0.051632957788618435</v>
      </c>
      <c r="R13" s="62"/>
      <c r="S13" s="22">
        <v>2849868.8</v>
      </c>
      <c r="T13" s="169">
        <f t="shared" si="4"/>
        <v>0.004699407072331519</v>
      </c>
      <c r="U13" s="169">
        <f t="shared" si="6"/>
        <v>0.004699407072331519</v>
      </c>
      <c r="V13" s="174"/>
      <c r="W13" s="75"/>
      <c r="X13" s="57"/>
      <c r="Y13" s="57"/>
    </row>
    <row r="14" spans="1:25" ht="15">
      <c r="A14" s="182">
        <v>1926</v>
      </c>
      <c r="B14" s="59">
        <v>330.6203918457031</v>
      </c>
      <c r="C14" s="166">
        <f t="shared" si="0"/>
        <v>0.5040275381552497</v>
      </c>
      <c r="D14" s="59"/>
      <c r="E14" s="169">
        <f t="shared" si="1"/>
        <v>0.5040275381552497</v>
      </c>
      <c r="F14" s="62">
        <v>0.15737529903701752</v>
      </c>
      <c r="G14" s="33">
        <f t="shared" si="7"/>
        <v>0.14748939547514292</v>
      </c>
      <c r="H14" s="172">
        <f t="shared" si="2"/>
        <v>0.047380679353370266</v>
      </c>
      <c r="I14" s="172"/>
      <c r="J14" s="46">
        <f t="shared" si="8"/>
        <v>0.04514733567076489</v>
      </c>
      <c r="K14" s="46">
        <f t="shared" si="3"/>
        <v>0.006897630846365035</v>
      </c>
      <c r="L14" s="46"/>
      <c r="M14" s="62">
        <v>0.0087</v>
      </c>
      <c r="N14" s="62">
        <v>0.05299181171052632</v>
      </c>
      <c r="O14" s="86">
        <v>46.46450066232681</v>
      </c>
      <c r="P14" s="166">
        <f t="shared" si="5"/>
        <v>0.07083467462398726</v>
      </c>
      <c r="Q14" s="77">
        <v>0.07433871690534231</v>
      </c>
      <c r="R14" s="62"/>
      <c r="S14" s="22">
        <v>2035302.6</v>
      </c>
      <c r="T14" s="169">
        <f t="shared" si="4"/>
        <v>0.0033561950054594543</v>
      </c>
      <c r="U14" s="169">
        <f t="shared" si="6"/>
        <v>0.0033561950054594543</v>
      </c>
      <c r="V14" s="174"/>
      <c r="W14" s="75"/>
      <c r="X14" s="57"/>
      <c r="Y14" s="57"/>
    </row>
    <row r="15" spans="1:25" ht="15">
      <c r="A15" s="182">
        <v>1927</v>
      </c>
      <c r="B15" s="59">
        <v>342.5268859863281</v>
      </c>
      <c r="C15" s="166">
        <f t="shared" si="0"/>
        <v>0.5221788714600624</v>
      </c>
      <c r="D15" s="59"/>
      <c r="E15" s="169">
        <f t="shared" si="1"/>
        <v>0.5221788714600624</v>
      </c>
      <c r="F15" s="62">
        <v>0.17038746412333053</v>
      </c>
      <c r="G15" s="33">
        <f t="shared" si="7"/>
        <v>0.15834085090764238</v>
      </c>
      <c r="H15" s="172">
        <f t="shared" si="2"/>
        <v>0.04406413705156961</v>
      </c>
      <c r="I15" s="172"/>
      <c r="J15" s="46">
        <f t="shared" si="8"/>
        <v>0.04204767078499859</v>
      </c>
      <c r="K15" s="46">
        <f t="shared" si="3"/>
        <v>0.007980177475030202</v>
      </c>
      <c r="L15" s="46"/>
      <c r="M15" s="62">
        <v>0.0091</v>
      </c>
      <c r="N15" s="62">
        <v>0.05570227165263157</v>
      </c>
      <c r="O15" s="86">
        <v>51.75404684683331</v>
      </c>
      <c r="P15" s="166">
        <f t="shared" si="5"/>
        <v>0.07889853579858636</v>
      </c>
      <c r="Q15" s="77">
        <v>0.08268224683297869</v>
      </c>
      <c r="R15" s="62"/>
      <c r="S15" s="22">
        <v>2108317.5</v>
      </c>
      <c r="T15" s="169">
        <f t="shared" si="4"/>
        <v>0.0034765958945970803</v>
      </c>
      <c r="U15" s="169">
        <f t="shared" si="6"/>
        <v>0.0034765958945970803</v>
      </c>
      <c r="V15" s="174"/>
      <c r="W15" s="75"/>
      <c r="X15" s="57"/>
      <c r="Y15" s="57"/>
    </row>
    <row r="16" spans="1:25" ht="15">
      <c r="A16" s="182">
        <v>1928</v>
      </c>
      <c r="B16" s="59">
        <v>356.07391357421875</v>
      </c>
      <c r="C16" s="166">
        <f t="shared" si="0"/>
        <v>0.5428311818826825</v>
      </c>
      <c r="D16" s="59"/>
      <c r="E16" s="169">
        <f t="shared" si="1"/>
        <v>0.5428311818826825</v>
      </c>
      <c r="F16" s="62">
        <v>0.16794680843111304</v>
      </c>
      <c r="G16" s="33">
        <f t="shared" si="7"/>
        <v>0.16337057038338132</v>
      </c>
      <c r="H16" s="172">
        <f t="shared" si="2"/>
        <v>0.04939238540919971</v>
      </c>
      <c r="I16" s="172"/>
      <c r="J16" s="46">
        <f t="shared" si="8"/>
        <v>0.04698867869828096</v>
      </c>
      <c r="K16" s="46">
        <f t="shared" si="3"/>
        <v>0.007273930726157495</v>
      </c>
      <c r="L16" s="46"/>
      <c r="M16" s="62">
        <v>0.0086</v>
      </c>
      <c r="N16" s="62">
        <v>0.052200360519999996</v>
      </c>
      <c r="O16" s="86">
        <v>55.34102711368972</v>
      </c>
      <c r="P16" s="166">
        <f t="shared" si="5"/>
        <v>0.08436685196390879</v>
      </c>
      <c r="Q16" s="77">
        <v>0.08868263980605885</v>
      </c>
      <c r="R16" s="62"/>
      <c r="S16" s="22">
        <v>2527048.9</v>
      </c>
      <c r="T16" s="169">
        <f t="shared" si="4"/>
        <v>0.004167080067962281</v>
      </c>
      <c r="U16" s="169">
        <f t="shared" si="6"/>
        <v>0.004167080067962281</v>
      </c>
      <c r="V16" s="174"/>
      <c r="W16" s="75"/>
      <c r="X16" s="67"/>
      <c r="Y16" s="57"/>
    </row>
    <row r="17" spans="1:25" ht="15">
      <c r="A17" s="182">
        <v>1929</v>
      </c>
      <c r="B17" s="59">
        <v>400.1535949707031</v>
      </c>
      <c r="C17" s="166">
        <f t="shared" si="0"/>
        <v>0.6100302229730046</v>
      </c>
      <c r="D17" s="59"/>
      <c r="E17" s="169">
        <f t="shared" si="1"/>
        <v>0.6100302229730046</v>
      </c>
      <c r="F17" s="62">
        <v>0.17032644376929382</v>
      </c>
      <c r="G17" s="33">
        <f t="shared" si="7"/>
        <v>0.1600660371920502</v>
      </c>
      <c r="H17" s="172">
        <f t="shared" si="2"/>
        <v>0.04295053318783588</v>
      </c>
      <c r="I17" s="172"/>
      <c r="J17" s="46">
        <f t="shared" si="8"/>
        <v>0.04043741662163022</v>
      </c>
      <c r="K17" s="46">
        <f t="shared" si="3"/>
        <v>0.006165689109605367</v>
      </c>
      <c r="L17" s="46"/>
      <c r="M17" s="62">
        <v>0.01</v>
      </c>
      <c r="N17" s="62">
        <v>0.051380579232</v>
      </c>
      <c r="O17" s="86">
        <v>60.30325559413997</v>
      </c>
      <c r="P17" s="166">
        <f t="shared" si="5"/>
        <v>0.09193172051543008</v>
      </c>
      <c r="Q17" s="77">
        <v>0.09764512035867164</v>
      </c>
      <c r="R17" s="62"/>
      <c r="S17" s="22">
        <v>2394505</v>
      </c>
      <c r="T17" s="169">
        <f t="shared" si="4"/>
        <v>0.003948516413012832</v>
      </c>
      <c r="U17" s="169">
        <f t="shared" si="6"/>
        <v>0.003948516413012832</v>
      </c>
      <c r="V17" s="174"/>
      <c r="W17" s="75"/>
      <c r="X17" s="67"/>
      <c r="Y17" s="57"/>
    </row>
    <row r="18" spans="1:25" ht="15">
      <c r="A18" s="182">
        <v>1930</v>
      </c>
      <c r="B18" s="59">
        <v>392.19769287109375</v>
      </c>
      <c r="C18" s="166">
        <f t="shared" si="0"/>
        <v>0.5979015284097795</v>
      </c>
      <c r="D18" s="59"/>
      <c r="E18" s="169">
        <f t="shared" si="1"/>
        <v>0.5979015284097795</v>
      </c>
      <c r="F18" s="62">
        <v>0.1695195306997726</v>
      </c>
      <c r="G18" s="33">
        <f t="shared" si="7"/>
        <v>0.16088824432845916</v>
      </c>
      <c r="H18" s="172">
        <f t="shared" si="2"/>
        <v>0.042619838865635994</v>
      </c>
      <c r="I18" s="172"/>
      <c r="J18" s="46">
        <f t="shared" si="8"/>
        <v>0.03910020176964642</v>
      </c>
      <c r="K18" s="46">
        <f t="shared" si="3"/>
        <v>0.005061152583639053</v>
      </c>
      <c r="L18" s="46"/>
      <c r="M18" s="62">
        <v>0.011899999999999999</v>
      </c>
      <c r="N18" s="62">
        <v>0.055153289663999995</v>
      </c>
      <c r="O18" s="86">
        <v>57.88906594552148</v>
      </c>
      <c r="P18" s="166">
        <f t="shared" si="5"/>
        <v>0.0882513121218639</v>
      </c>
      <c r="Q18" s="77">
        <v>0.09619532718715178</v>
      </c>
      <c r="R18" s="62"/>
      <c r="S18" s="22">
        <v>2280944.8</v>
      </c>
      <c r="T18" s="169">
        <f t="shared" si="4"/>
        <v>0.003761256702314788</v>
      </c>
      <c r="U18" s="169">
        <f t="shared" si="6"/>
        <v>0.003761256702314788</v>
      </c>
      <c r="V18" s="174"/>
      <c r="W18" s="75"/>
      <c r="X18" s="67"/>
      <c r="Y18" s="57"/>
    </row>
    <row r="19" spans="1:25" ht="15">
      <c r="A19" s="182">
        <v>1931</v>
      </c>
      <c r="B19" s="59">
        <v>365.56048583984375</v>
      </c>
      <c r="C19" s="166">
        <f t="shared" si="0"/>
        <v>0.5572933680711445</v>
      </c>
      <c r="D19" s="59"/>
      <c r="E19" s="169">
        <f t="shared" si="1"/>
        <v>0.5572933680711445</v>
      </c>
      <c r="F19" s="62">
        <v>0.1886433365221964</v>
      </c>
      <c r="G19" s="33">
        <f t="shared" si="7"/>
        <v>0.1759955029447721</v>
      </c>
      <c r="H19" s="172">
        <f t="shared" si="2"/>
        <v>0.03311425228819925</v>
      </c>
      <c r="I19" s="172"/>
      <c r="J19" s="46">
        <f t="shared" si="8"/>
        <v>0.030852733549531143</v>
      </c>
      <c r="K19" s="46">
        <f t="shared" si="3"/>
        <v>0.005057340892003607</v>
      </c>
      <c r="L19" s="46"/>
      <c r="M19" s="62">
        <v>0.0103</v>
      </c>
      <c r="N19" s="62">
        <v>0.06741980498513514</v>
      </c>
      <c r="O19" s="86">
        <v>59.94314319092103</v>
      </c>
      <c r="P19" s="166">
        <f t="shared" si="5"/>
        <v>0.09138273269577278</v>
      </c>
      <c r="Q19" s="77">
        <v>0.09808112660146706</v>
      </c>
      <c r="R19" s="62"/>
      <c r="S19" s="22">
        <v>1835104.9</v>
      </c>
      <c r="T19" s="169">
        <f t="shared" si="4"/>
        <v>0.003026070865272894</v>
      </c>
      <c r="U19" s="169">
        <f t="shared" si="6"/>
        <v>0.003026070865272894</v>
      </c>
      <c r="V19" s="174"/>
      <c r="W19" s="75"/>
      <c r="X19" s="67"/>
      <c r="Y19" s="57"/>
    </row>
    <row r="20" spans="1:25" ht="15">
      <c r="A20" s="182">
        <v>1932</v>
      </c>
      <c r="B20" s="59">
        <v>316.4881896972656</v>
      </c>
      <c r="C20" s="166">
        <f t="shared" si="0"/>
        <v>0.4824831348659525</v>
      </c>
      <c r="D20" s="59"/>
      <c r="E20" s="169">
        <f t="shared" si="1"/>
        <v>0.4824831348659525</v>
      </c>
      <c r="F20" s="62">
        <v>0.20937589126213796</v>
      </c>
      <c r="G20" s="33">
        <f t="shared" si="7"/>
        <v>0.196320117490431</v>
      </c>
      <c r="H20" s="172">
        <f t="shared" si="2"/>
        <v>0.03155198279863775</v>
      </c>
      <c r="I20" s="172"/>
      <c r="J20" s="46">
        <f t="shared" si="8"/>
        <v>0.029754945610560204</v>
      </c>
      <c r="K20" s="46">
        <f t="shared" si="3"/>
        <v>0.005630678031107252</v>
      </c>
      <c r="L20" s="46"/>
      <c r="M20" s="62">
        <v>0.0068000000000000005</v>
      </c>
      <c r="N20" s="62">
        <v>0.05993123678513513</v>
      </c>
      <c r="O20" s="86">
        <v>58.59422545128818</v>
      </c>
      <c r="P20" s="166">
        <f t="shared" si="5"/>
        <v>0.08932632085836141</v>
      </c>
      <c r="Q20" s="77">
        <v>0.09472114572403526</v>
      </c>
      <c r="R20" s="62"/>
      <c r="S20" s="22">
        <v>1709180.4</v>
      </c>
      <c r="T20" s="169">
        <f t="shared" si="4"/>
        <v>0.002818422539188616</v>
      </c>
      <c r="U20" s="169">
        <f t="shared" si="6"/>
        <v>0.002818422539188616</v>
      </c>
      <c r="V20" s="174"/>
      <c r="W20" s="75"/>
      <c r="X20" s="67"/>
      <c r="Y20" s="57"/>
    </row>
    <row r="21" spans="1:25" ht="15">
      <c r="A21" s="182">
        <v>1933</v>
      </c>
      <c r="B21" s="59">
        <v>312.7984924316406</v>
      </c>
      <c r="C21" s="166">
        <f t="shared" si="0"/>
        <v>0.47685822764547164</v>
      </c>
      <c r="D21" s="59"/>
      <c r="E21" s="169">
        <f t="shared" si="1"/>
        <v>0.47685822764547164</v>
      </c>
      <c r="F21" s="62">
        <v>0.1974938280410241</v>
      </c>
      <c r="G21" s="33">
        <f t="shared" si="7"/>
        <v>0.18581291174355336</v>
      </c>
      <c r="H21" s="172">
        <f t="shared" si="2"/>
        <v>0.03305762126021235</v>
      </c>
      <c r="I21" s="172"/>
      <c r="J21" s="46">
        <f t="shared" si="8"/>
        <v>0.030660389141488834</v>
      </c>
      <c r="K21" s="46">
        <f t="shared" si="3"/>
        <v>0.004027311769744779</v>
      </c>
      <c r="L21" s="46"/>
      <c r="M21" s="62">
        <v>0.0070999999999999995</v>
      </c>
      <c r="N21" s="62">
        <v>0.05504868340657894</v>
      </c>
      <c r="O21" s="86">
        <v>53.90717870490391</v>
      </c>
      <c r="P21" s="166">
        <f t="shared" si="5"/>
        <v>0.08218096415604059</v>
      </c>
      <c r="Q21" s="77">
        <v>0.08860641576767529</v>
      </c>
      <c r="R21" s="62"/>
      <c r="S21" s="22">
        <v>1647497</v>
      </c>
      <c r="T21" s="169">
        <f t="shared" si="4"/>
        <v>0.0027167071878694765</v>
      </c>
      <c r="U21" s="169">
        <f t="shared" si="6"/>
        <v>0.0027167071878694765</v>
      </c>
      <c r="V21" s="174"/>
      <c r="W21" s="75"/>
      <c r="X21" s="67"/>
      <c r="Y21" s="57"/>
    </row>
    <row r="22" spans="1:24" ht="15">
      <c r="A22" s="182">
        <v>1934</v>
      </c>
      <c r="B22" s="59">
        <v>297.29071044921875</v>
      </c>
      <c r="C22" s="166">
        <f t="shared" si="0"/>
        <v>0.4532167664179493</v>
      </c>
      <c r="D22" s="59"/>
      <c r="E22" s="169">
        <f t="shared" si="1"/>
        <v>0.4532167664179493</v>
      </c>
      <c r="F22" s="62">
        <v>0.2070504524958477</v>
      </c>
      <c r="G22" s="33">
        <f t="shared" si="7"/>
        <v>0.18771861012339627</v>
      </c>
      <c r="H22" s="172">
        <f t="shared" si="2"/>
        <v>0.024435410573281087</v>
      </c>
      <c r="I22" s="172"/>
      <c r="J22" s="46">
        <f t="shared" si="8"/>
        <v>0.022573101464350393</v>
      </c>
      <c r="K22" s="46">
        <f t="shared" si="3"/>
        <v>0.004717278045296164</v>
      </c>
      <c r="L22" s="46"/>
      <c r="M22" s="62">
        <v>0.0060999999999999995</v>
      </c>
      <c r="N22" s="62">
        <v>0.05201416468076924</v>
      </c>
      <c r="O22" s="86">
        <v>51.553750093556026</v>
      </c>
      <c r="P22" s="166">
        <f t="shared" si="5"/>
        <v>0.07859318536665669</v>
      </c>
      <c r="Q22" s="77">
        <v>0.08507722147659738</v>
      </c>
      <c r="R22" s="62"/>
      <c r="S22" s="22">
        <v>1164625.6</v>
      </c>
      <c r="T22" s="169">
        <f t="shared" si="4"/>
        <v>0.001920456752696243</v>
      </c>
      <c r="U22" s="169">
        <f t="shared" si="6"/>
        <v>0.001920456752696243</v>
      </c>
      <c r="V22" s="174"/>
      <c r="W22" s="75"/>
      <c r="X22" s="60"/>
    </row>
    <row r="23" spans="1:24" ht="15">
      <c r="A23" s="182">
        <v>1935</v>
      </c>
      <c r="B23" s="59">
        <v>280.1029052734375</v>
      </c>
      <c r="C23" s="166">
        <f t="shared" si="0"/>
        <v>0.42701412634279</v>
      </c>
      <c r="D23" s="59"/>
      <c r="E23" s="169">
        <f t="shared" si="1"/>
        <v>0.42701412634279</v>
      </c>
      <c r="F23" s="62">
        <v>0.20389016805650023</v>
      </c>
      <c r="G23" s="33">
        <f t="shared" si="7"/>
        <v>0.19638497284783574</v>
      </c>
      <c r="H23" s="172">
        <f t="shared" si="2"/>
        <v>0.028084466480751295</v>
      </c>
      <c r="I23" s="172"/>
      <c r="J23" s="46">
        <f t="shared" si="8"/>
        <v>0.02549452633415243</v>
      </c>
      <c r="K23" s="46">
        <f t="shared" si="3"/>
        <v>0.007882713919657398</v>
      </c>
      <c r="L23" s="46"/>
      <c r="M23" s="62">
        <v>0.0072</v>
      </c>
      <c r="N23" s="62">
        <v>0.05112419458461538</v>
      </c>
      <c r="O23" s="86">
        <v>49.935181871223584</v>
      </c>
      <c r="P23" s="166">
        <f t="shared" si="5"/>
        <v>0.07612569401839386</v>
      </c>
      <c r="Q23" s="77">
        <v>0.08385915760747112</v>
      </c>
      <c r="R23" s="62"/>
      <c r="S23" s="22">
        <v>1296520.069</v>
      </c>
      <c r="T23" s="169">
        <f t="shared" si="4"/>
        <v>0.0021379495019835117</v>
      </c>
      <c r="U23" s="169">
        <f t="shared" si="6"/>
        <v>0.0021379495019835117</v>
      </c>
      <c r="V23" s="174"/>
      <c r="W23" s="75"/>
      <c r="X23" s="60"/>
    </row>
    <row r="24" spans="1:24" ht="15">
      <c r="A24" s="182">
        <v>1936</v>
      </c>
      <c r="B24" s="59">
        <v>281.26971435546875</v>
      </c>
      <c r="C24" s="166">
        <f t="shared" si="0"/>
        <v>0.42879291532138347</v>
      </c>
      <c r="D24" s="59"/>
      <c r="E24" s="169">
        <f t="shared" si="1"/>
        <v>0.42879291532138347</v>
      </c>
      <c r="F24" s="62">
        <v>0.17252967075279532</v>
      </c>
      <c r="G24" s="33">
        <f t="shared" si="7"/>
        <v>0.18948005741798588</v>
      </c>
      <c r="H24" s="172">
        <f t="shared" si="2"/>
        <v>0.04621388857893112</v>
      </c>
      <c r="I24" s="172"/>
      <c r="J24" s="46">
        <f t="shared" si="8"/>
        <v>0.04142923356733016</v>
      </c>
      <c r="K24" s="46">
        <f t="shared" si="3"/>
        <v>0.01135391773542986</v>
      </c>
      <c r="L24" s="46"/>
      <c r="M24" s="62">
        <v>0.0078000000000000005</v>
      </c>
      <c r="N24" s="62">
        <v>0.05338453915384616</v>
      </c>
      <c r="O24" s="86">
        <v>47.77721888873935</v>
      </c>
      <c r="P24" s="166">
        <f t="shared" si="5"/>
        <v>0.07283590065924954</v>
      </c>
      <c r="Q24" s="77">
        <v>0.0812477062155213</v>
      </c>
      <c r="R24" s="62"/>
      <c r="S24" s="22">
        <v>2041266.9710000001</v>
      </c>
      <c r="T24" s="169">
        <f t="shared" si="4"/>
        <v>0.003366030197612654</v>
      </c>
      <c r="U24" s="169">
        <f t="shared" si="6"/>
        <v>0.003366030197612654</v>
      </c>
      <c r="V24" s="174"/>
      <c r="W24" s="75"/>
      <c r="X24" s="60"/>
    </row>
    <row r="25" spans="1:24" ht="15">
      <c r="A25" s="182">
        <v>1937</v>
      </c>
      <c r="B25" s="59">
        <v>349.30780029296875</v>
      </c>
      <c r="C25" s="166">
        <f t="shared" si="0"/>
        <v>0.5325163086802469</v>
      </c>
      <c r="D25" s="59"/>
      <c r="E25" s="169">
        <f t="shared" si="1"/>
        <v>0.5325163086802469</v>
      </c>
      <c r="F25" s="62">
        <v>0.16380137645551673</v>
      </c>
      <c r="G25" s="33">
        <f t="shared" si="7"/>
        <v>0.17598232287957805</v>
      </c>
      <c r="H25" s="172">
        <f t="shared" si="2"/>
        <v>0.05851815121713185</v>
      </c>
      <c r="I25" s="172"/>
      <c r="J25" s="46">
        <f t="shared" si="8"/>
        <v>0.05195069783314854</v>
      </c>
      <c r="K25" s="46">
        <f t="shared" si="3"/>
        <v>0.010308548148787594</v>
      </c>
      <c r="L25" s="46"/>
      <c r="M25" s="62">
        <v>0.0104</v>
      </c>
      <c r="N25" s="62">
        <v>0.057281066923076926</v>
      </c>
      <c r="O25" s="86">
        <v>54.57303643121434</v>
      </c>
      <c r="P25" s="166">
        <f t="shared" si="5"/>
        <v>0.08319605771600021</v>
      </c>
      <c r="Q25" s="77">
        <v>0.09371345697280827</v>
      </c>
      <c r="R25" s="62"/>
      <c r="S25" s="22">
        <v>2952399.6489999997</v>
      </c>
      <c r="T25" s="169">
        <f t="shared" si="4"/>
        <v>0.00486847948609413</v>
      </c>
      <c r="U25" s="169">
        <f t="shared" si="6"/>
        <v>0.00486847948609413</v>
      </c>
      <c r="V25" s="174"/>
      <c r="W25" s="75"/>
      <c r="X25" s="60"/>
    </row>
    <row r="26" spans="1:24" ht="15">
      <c r="A26" s="182">
        <v>1938</v>
      </c>
      <c r="B26" s="59">
        <v>395.8299865722656</v>
      </c>
      <c r="C26" s="166">
        <f t="shared" si="0"/>
        <v>0.6034389244603924</v>
      </c>
      <c r="D26" s="59"/>
      <c r="E26" s="169">
        <f t="shared" si="1"/>
        <v>0.6034389244603924</v>
      </c>
      <c r="F26" s="62">
        <v>0.1841103081926462</v>
      </c>
      <c r="G26" s="33">
        <f t="shared" si="7"/>
        <v>0.19342647483739522</v>
      </c>
      <c r="H26" s="172">
        <f t="shared" si="2"/>
        <v>0.051121633979011545</v>
      </c>
      <c r="I26" s="172"/>
      <c r="J26" s="46">
        <f t="shared" si="8"/>
        <v>0.047030671438694605</v>
      </c>
      <c r="K26" s="46">
        <f t="shared" si="3"/>
        <v>0.008549505927813643</v>
      </c>
      <c r="L26" s="46"/>
      <c r="M26" s="62">
        <v>0.0146</v>
      </c>
      <c r="N26" s="62">
        <v>0.05488854625333334</v>
      </c>
      <c r="O26" s="86">
        <v>70.43703414381304</v>
      </c>
      <c r="P26" s="166">
        <f t="shared" si="5"/>
        <v>0.10738056632342217</v>
      </c>
      <c r="Q26" s="77">
        <v>0.11672106393804292</v>
      </c>
      <c r="R26" s="62"/>
      <c r="S26" s="22">
        <v>3328987.905</v>
      </c>
      <c r="T26" s="169">
        <f t="shared" si="4"/>
        <v>0.005489470008044962</v>
      </c>
      <c r="U26" s="169">
        <f t="shared" si="6"/>
        <v>0.005489470008044962</v>
      </c>
      <c r="V26" s="174"/>
      <c r="W26" s="75"/>
      <c r="X26" s="60"/>
    </row>
    <row r="27" spans="1:24" ht="15">
      <c r="A27" s="182">
        <v>1939</v>
      </c>
      <c r="B27" s="59">
        <v>453.2554016113281</v>
      </c>
      <c r="C27" s="166">
        <f t="shared" si="0"/>
        <v>0.6909834053319472</v>
      </c>
      <c r="D27" s="59"/>
      <c r="E27" s="169">
        <f t="shared" si="1"/>
        <v>0.6909834053319472</v>
      </c>
      <c r="F27" s="62">
        <v>0.176661509646044</v>
      </c>
      <c r="G27" s="33">
        <f t="shared" si="7"/>
        <v>0.16569907609848675</v>
      </c>
      <c r="H27" s="172">
        <f t="shared" si="2"/>
        <v>0.0424721596139023</v>
      </c>
      <c r="I27" s="172"/>
      <c r="J27" s="46">
        <f t="shared" si="8"/>
        <v>0.04505952757197371</v>
      </c>
      <c r="K27" s="46">
        <f t="shared" si="3"/>
        <v>0.005337670399583325</v>
      </c>
      <c r="L27" s="46"/>
      <c r="M27" s="62">
        <v>0.012</v>
      </c>
      <c r="N27" s="62">
        <v>0.0777670405056338</v>
      </c>
      <c r="O27" s="86">
        <v>79.67927337272141</v>
      </c>
      <c r="P27" s="166">
        <f t="shared" si="5"/>
        <v>0.12147026919862342</v>
      </c>
      <c r="Q27" s="77">
        <v>0.11449531186288985</v>
      </c>
      <c r="R27" s="62"/>
      <c r="S27" s="22">
        <v>3128643.93</v>
      </c>
      <c r="T27" s="169">
        <f t="shared" si="4"/>
        <v>0.005159104661747614</v>
      </c>
      <c r="U27" s="169">
        <f t="shared" si="6"/>
        <v>0.005159104661747614</v>
      </c>
      <c r="V27" s="174"/>
      <c r="W27" s="75"/>
      <c r="X27" s="60"/>
    </row>
    <row r="28" spans="1:24" ht="15">
      <c r="A28" s="182">
        <v>1940</v>
      </c>
      <c r="B28" s="59">
        <v>371.1152038574219</v>
      </c>
      <c r="C28" s="166">
        <f t="shared" si="0"/>
        <v>0.5657614810992517</v>
      </c>
      <c r="D28" s="59"/>
      <c r="E28" s="169">
        <f t="shared" si="1"/>
        <v>0.5657614810992517</v>
      </c>
      <c r="F28" s="62">
        <v>0.1753393505555538</v>
      </c>
      <c r="G28" s="59"/>
      <c r="H28" s="172">
        <f t="shared" si="2"/>
        <v>0.0381862907260074</v>
      </c>
      <c r="I28" s="172"/>
      <c r="J28" s="171"/>
      <c r="K28" s="46">
        <f t="shared" si="3"/>
        <v>0.012239476224330886</v>
      </c>
      <c r="L28" s="46"/>
      <c r="M28" s="62">
        <v>0.009300000000000001</v>
      </c>
      <c r="N28" s="62">
        <v>0.08129440996962026</v>
      </c>
      <c r="O28" s="86">
        <v>63.3559294352807</v>
      </c>
      <c r="P28" s="166">
        <f t="shared" si="5"/>
        <v>0.09658549178571263</v>
      </c>
      <c r="Q28" s="62"/>
      <c r="R28" s="62"/>
      <c r="S28" s="22">
        <v>2236666.179</v>
      </c>
      <c r="T28" s="169">
        <f t="shared" si="4"/>
        <v>0.0036882416692436215</v>
      </c>
      <c r="U28" s="169">
        <f t="shared" si="6"/>
        <v>0.0036882416692436215</v>
      </c>
      <c r="V28" s="174"/>
      <c r="W28" s="75"/>
      <c r="X28" s="60"/>
    </row>
    <row r="29" spans="1:24" ht="15">
      <c r="A29" s="182">
        <v>1941</v>
      </c>
      <c r="B29" s="59">
        <v>413.04119873046875</v>
      </c>
      <c r="C29" s="166">
        <f t="shared" si="0"/>
        <v>0.6296772482502188</v>
      </c>
      <c r="D29" s="59"/>
      <c r="E29" s="169">
        <f t="shared" si="1"/>
        <v>0.6296772482502188</v>
      </c>
      <c r="F29" s="62">
        <v>0.17856094419727822</v>
      </c>
      <c r="G29" s="59"/>
      <c r="H29" s="172">
        <f t="shared" si="2"/>
        <v>0.06387189998874637</v>
      </c>
      <c r="I29" s="172"/>
      <c r="J29" s="171"/>
      <c r="K29" s="46">
        <f t="shared" si="3"/>
        <v>0.014764322449262816</v>
      </c>
      <c r="L29" s="46"/>
      <c r="M29" s="62">
        <v>0.009899999999999999</v>
      </c>
      <c r="N29" s="62">
        <v>0.0976788046048077</v>
      </c>
      <c r="O29" s="86">
        <v>71.11508683632283</v>
      </c>
      <c r="P29" s="166">
        <f t="shared" si="5"/>
        <v>0.10841425098950515</v>
      </c>
      <c r="Q29" s="62"/>
      <c r="R29" s="62"/>
      <c r="S29" s="22">
        <v>4199310.71</v>
      </c>
      <c r="T29" s="169">
        <f t="shared" si="4"/>
        <v>0.00692462419655652</v>
      </c>
      <c r="U29" s="169">
        <f t="shared" si="6"/>
        <v>0.00692462419655652</v>
      </c>
      <c r="V29" s="174"/>
      <c r="W29" s="75"/>
      <c r="X29" s="60"/>
    </row>
    <row r="30" spans="1:24" ht="15">
      <c r="A30" s="182">
        <v>1942</v>
      </c>
      <c r="B30" s="59">
        <v>480.85198974609375</v>
      </c>
      <c r="C30" s="166">
        <f t="shared" si="0"/>
        <v>0.7330541327344533</v>
      </c>
      <c r="D30" s="59"/>
      <c r="E30" s="169">
        <f t="shared" si="1"/>
        <v>0.7330541327344533</v>
      </c>
      <c r="F30" s="62">
        <v>0.18291610091619764</v>
      </c>
      <c r="G30" s="59"/>
      <c r="H30" s="172">
        <f t="shared" si="2"/>
        <v>0.07191024455796069</v>
      </c>
      <c r="I30" s="172"/>
      <c r="J30" s="171"/>
      <c r="K30" s="46">
        <f t="shared" si="3"/>
        <v>0.012962652217789163</v>
      </c>
      <c r="L30" s="46"/>
      <c r="M30" s="62">
        <v>0.019299999999999998</v>
      </c>
      <c r="N30" s="62">
        <v>0.11545350537461536</v>
      </c>
      <c r="O30" s="86">
        <v>84.80395916288933</v>
      </c>
      <c r="P30" s="166">
        <f t="shared" si="5"/>
        <v>0.12928280232223963</v>
      </c>
      <c r="Q30" s="62"/>
      <c r="R30" s="62"/>
      <c r="S30" s="22">
        <v>5637847.491</v>
      </c>
      <c r="T30" s="169">
        <f t="shared" si="4"/>
        <v>0.00929675793213074</v>
      </c>
      <c r="U30" s="169">
        <f t="shared" si="6"/>
        <v>0.00929675793213074</v>
      </c>
      <c r="V30" s="174"/>
      <c r="W30" s="75"/>
      <c r="X30" s="60"/>
    </row>
    <row r="31" spans="1:24" ht="15">
      <c r="A31" s="182">
        <v>1943</v>
      </c>
      <c r="B31" s="59">
        <v>531.4196166992188</v>
      </c>
      <c r="C31" s="166">
        <f t="shared" si="0"/>
        <v>0.8101439830647722</v>
      </c>
      <c r="D31" s="59"/>
      <c r="E31" s="169">
        <f t="shared" si="1"/>
        <v>0.8101439830647722</v>
      </c>
      <c r="F31" s="62">
        <v>0.18413714940451573</v>
      </c>
      <c r="G31" s="59"/>
      <c r="H31" s="172">
        <f t="shared" si="2"/>
        <v>0.06639967236978145</v>
      </c>
      <c r="I31" s="172"/>
      <c r="J31" s="171"/>
      <c r="K31" s="46">
        <f t="shared" si="3"/>
        <v>0.012936443968334722</v>
      </c>
      <c r="L31" s="46"/>
      <c r="M31" s="62">
        <v>0.0323</v>
      </c>
      <c r="N31" s="62">
        <v>0.1257690412556962</v>
      </c>
      <c r="O31" s="86">
        <v>93.87270883805192</v>
      </c>
      <c r="P31" s="166">
        <f t="shared" si="5"/>
        <v>0.1431080220777458</v>
      </c>
      <c r="Q31" s="62"/>
      <c r="R31" s="62"/>
      <c r="S31" s="22">
        <v>5762510.323000001</v>
      </c>
      <c r="T31" s="169">
        <f t="shared" si="4"/>
        <v>0.009502325779449773</v>
      </c>
      <c r="U31" s="169">
        <f t="shared" si="6"/>
        <v>0.009502325779449773</v>
      </c>
      <c r="V31" s="174"/>
      <c r="W31" s="75"/>
      <c r="X31" s="60"/>
    </row>
    <row r="32" spans="1:24" ht="15">
      <c r="A32" s="182">
        <v>1944</v>
      </c>
      <c r="B32" s="59">
        <v>575.4121704101562</v>
      </c>
      <c r="C32" s="166">
        <f t="shared" si="0"/>
        <v>0.8772101988547363</v>
      </c>
      <c r="D32" s="59"/>
      <c r="E32" s="169">
        <f t="shared" si="1"/>
        <v>0.8772101988547363</v>
      </c>
      <c r="F32" s="62">
        <v>0.18140800313844432</v>
      </c>
      <c r="G32" s="59"/>
      <c r="H32" s="172">
        <f t="shared" si="2"/>
        <v>0.06862169754658907</v>
      </c>
      <c r="I32" s="172"/>
      <c r="J32" s="171"/>
      <c r="K32" s="46">
        <f t="shared" si="3"/>
        <v>0.022513004505192866</v>
      </c>
      <c r="L32" s="46"/>
      <c r="M32" s="62">
        <v>0.0877</v>
      </c>
      <c r="N32" s="62">
        <v>0.1365944437677419</v>
      </c>
      <c r="O32" s="86">
        <v>100.18230881618685</v>
      </c>
      <c r="P32" s="166">
        <f t="shared" si="5"/>
        <v>0.1527269452360244</v>
      </c>
      <c r="Q32" s="62"/>
      <c r="R32" s="62"/>
      <c r="S32" s="22">
        <v>6355634.638</v>
      </c>
      <c r="T32" s="169">
        <f t="shared" si="4"/>
        <v>0.01048038224320094</v>
      </c>
      <c r="U32" s="169">
        <f t="shared" si="6"/>
        <v>0.01048038224320094</v>
      </c>
      <c r="V32" s="174"/>
      <c r="W32" s="75"/>
      <c r="X32" s="60"/>
    </row>
    <row r="33" spans="1:24" ht="15">
      <c r="A33" s="182">
        <v>1945</v>
      </c>
      <c r="B33" s="59">
        <v>1102.323974609375</v>
      </c>
      <c r="C33" s="166">
        <f t="shared" si="0"/>
        <v>1.6804820660643534</v>
      </c>
      <c r="D33" s="59"/>
      <c r="E33" s="169">
        <f t="shared" si="1"/>
        <v>1.6804820660643534</v>
      </c>
      <c r="F33" s="62">
        <v>0.20780323195951045</v>
      </c>
      <c r="G33" s="59"/>
      <c r="H33" s="172">
        <f t="shared" si="2"/>
        <v>0.05955277537071322</v>
      </c>
      <c r="I33" s="172"/>
      <c r="J33" s="171"/>
      <c r="K33" s="46">
        <f t="shared" si="3"/>
        <v>0.0420812757463808</v>
      </c>
      <c r="L33" s="46"/>
      <c r="M33" s="62">
        <v>0.08039999999999999</v>
      </c>
      <c r="N33" s="62">
        <v>0.14867639786542056</v>
      </c>
      <c r="O33" s="86">
        <v>217.52566029285813</v>
      </c>
      <c r="P33" s="166">
        <f t="shared" si="5"/>
        <v>0.3316157313556501</v>
      </c>
      <c r="Q33" s="62"/>
      <c r="R33" s="62"/>
      <c r="S33" s="22">
        <v>11976197</v>
      </c>
      <c r="T33" s="169">
        <f t="shared" si="4"/>
        <v>0.01974863715881781</v>
      </c>
      <c r="U33" s="169">
        <f t="shared" si="6"/>
        <v>0.01974863715881781</v>
      </c>
      <c r="V33" s="174"/>
      <c r="W33" s="75"/>
      <c r="X33" s="60"/>
    </row>
    <row r="34" spans="1:24" ht="15">
      <c r="A34" s="182">
        <v>1946</v>
      </c>
      <c r="B34" s="59">
        <v>2437.485107421875</v>
      </c>
      <c r="C34" s="166">
        <f t="shared" si="0"/>
        <v>3.715922091572885</v>
      </c>
      <c r="D34" s="59"/>
      <c r="E34" s="169">
        <f t="shared" si="1"/>
        <v>3.715922091572885</v>
      </c>
      <c r="F34" s="62">
        <v>0.2378195385541024</v>
      </c>
      <c r="G34" s="59"/>
      <c r="H34" s="172">
        <f t="shared" si="2"/>
        <v>0.08327066709456679</v>
      </c>
      <c r="I34" s="172"/>
      <c r="J34" s="171"/>
      <c r="K34" s="46">
        <f t="shared" si="3"/>
        <v>0.015751676703012668</v>
      </c>
      <c r="L34" s="46"/>
      <c r="M34" s="62">
        <v>0.0709</v>
      </c>
      <c r="N34" s="62">
        <v>0.11789774507368422</v>
      </c>
      <c r="O34" s="86">
        <v>557.0652998937032</v>
      </c>
      <c r="P34" s="166">
        <f t="shared" si="5"/>
        <v>0.8492405750585834</v>
      </c>
      <c r="Q34" s="62"/>
      <c r="R34" s="62"/>
      <c r="S34" s="22">
        <v>42884917.628</v>
      </c>
      <c r="T34" s="169">
        <f t="shared" si="4"/>
        <v>0.07071682920890177</v>
      </c>
      <c r="U34" s="169">
        <f t="shared" si="6"/>
        <v>0.07071682920890177</v>
      </c>
      <c r="V34" s="174"/>
      <c r="W34" s="75"/>
      <c r="X34" s="60"/>
    </row>
    <row r="35" spans="1:24" ht="15">
      <c r="A35" s="182">
        <v>1947</v>
      </c>
      <c r="B35" s="59">
        <v>3635.39208984375</v>
      </c>
      <c r="C35" s="166">
        <f t="shared" si="0"/>
        <v>5.542119513693352</v>
      </c>
      <c r="D35" s="59"/>
      <c r="E35" s="169">
        <f t="shared" si="1"/>
        <v>5.542119513693352</v>
      </c>
      <c r="F35" s="62">
        <v>0.253614522900888</v>
      </c>
      <c r="G35" s="59"/>
      <c r="H35" s="172">
        <f t="shared" si="2"/>
        <v>0.043260638698600355</v>
      </c>
      <c r="I35" s="172"/>
      <c r="J35" s="171"/>
      <c r="K35" s="46">
        <f aca="true" t="shared" si="9" ref="K35:K66">U36/E35</f>
        <v>0.01909083668298398</v>
      </c>
      <c r="L35" s="46"/>
      <c r="M35" s="62">
        <v>0.0717</v>
      </c>
      <c r="N35" s="62">
        <v>0.11431595176367187</v>
      </c>
      <c r="O35" s="86">
        <v>887.5152687415059</v>
      </c>
      <c r="P35" s="166">
        <f t="shared" si="5"/>
        <v>1.3530083050283874</v>
      </c>
      <c r="Q35" s="62"/>
      <c r="R35" s="62"/>
      <c r="S35" s="22">
        <v>35495654.63</v>
      </c>
      <c r="T35" s="169">
        <f t="shared" si="4"/>
        <v>0.05853200344003873</v>
      </c>
      <c r="U35" s="169">
        <f t="shared" si="6"/>
        <v>0.05853200344003873</v>
      </c>
      <c r="V35" s="174"/>
      <c r="W35" s="75"/>
      <c r="X35" s="60"/>
    </row>
    <row r="36" spans="1:24" ht="15">
      <c r="A36" s="182">
        <v>1948</v>
      </c>
      <c r="B36" s="59">
        <v>6556.11181640625</v>
      </c>
      <c r="C36" s="166">
        <f t="shared" si="0"/>
        <v>9.994728033097063</v>
      </c>
      <c r="D36" s="59"/>
      <c r="E36" s="169">
        <f t="shared" si="1"/>
        <v>9.994728033097063</v>
      </c>
      <c r="F36" s="62">
        <v>0.2524727304112917</v>
      </c>
      <c r="G36" s="59"/>
      <c r="H36" s="172">
        <f t="shared" si="2"/>
        <v>0.04358561144017652</v>
      </c>
      <c r="I36" s="172"/>
      <c r="J36" s="171"/>
      <c r="K36" s="46">
        <f t="shared" si="9"/>
        <v>0.016731344483756398</v>
      </c>
      <c r="L36" s="46"/>
      <c r="M36" s="62">
        <v>0.0703</v>
      </c>
      <c r="N36" s="62">
        <v>0.11531642222460937</v>
      </c>
      <c r="O36" s="86">
        <v>1592.3300000294266</v>
      </c>
      <c r="P36" s="166">
        <f t="shared" si="5"/>
        <v>2.427491436221317</v>
      </c>
      <c r="Q36" s="62"/>
      <c r="R36" s="62"/>
      <c r="S36" s="22">
        <v>64162702.800000004</v>
      </c>
      <c r="T36" s="169">
        <f t="shared" si="4"/>
        <v>0.10580369851349837</v>
      </c>
      <c r="U36" s="169">
        <f t="shared" si="6"/>
        <v>0.10580369851349837</v>
      </c>
      <c r="V36" s="174"/>
      <c r="W36" s="75"/>
      <c r="X36" s="60"/>
    </row>
    <row r="37" spans="1:24" ht="15">
      <c r="A37" s="182">
        <v>1949</v>
      </c>
      <c r="B37" s="59">
        <v>8100.60009765625</v>
      </c>
      <c r="C37" s="166">
        <f t="shared" si="0"/>
        <v>12.349285239209658</v>
      </c>
      <c r="D37" s="59">
        <v>13.245315000000002</v>
      </c>
      <c r="E37" s="169">
        <f aca="true" t="shared" si="10" ref="E37:E68">D37</f>
        <v>13.245315000000002</v>
      </c>
      <c r="F37" s="62">
        <v>0.27415408948562076</v>
      </c>
      <c r="G37" s="59"/>
      <c r="H37" s="172">
        <f t="shared" si="2"/>
        <v>0.05022285664355443</v>
      </c>
      <c r="I37" s="172"/>
      <c r="J37" s="171"/>
      <c r="K37" s="46">
        <f t="shared" si="9"/>
        <v>0.01376912276380082</v>
      </c>
      <c r="L37" s="46"/>
      <c r="M37" s="62">
        <v>0.057</v>
      </c>
      <c r="N37" s="62">
        <v>0.11459515873928572</v>
      </c>
      <c r="O37" s="86">
        <v>3.3296639999999993</v>
      </c>
      <c r="P37" s="166">
        <f>O37</f>
        <v>3.3296639999999993</v>
      </c>
      <c r="Q37" s="87">
        <v>5.332056826895665</v>
      </c>
      <c r="R37" s="62"/>
      <c r="S37" s="22">
        <v>101410663.15</v>
      </c>
      <c r="T37" s="169">
        <f>S37/655.957/1000000*$U$86/$T$86</f>
        <v>0.16722523774320397</v>
      </c>
      <c r="U37" s="169">
        <f t="shared" si="6"/>
        <v>0.16722523774320397</v>
      </c>
      <c r="V37" s="174"/>
      <c r="W37" s="75"/>
      <c r="X37" s="60"/>
    </row>
    <row r="38" spans="1:24" ht="15">
      <c r="A38" s="182">
        <v>1950</v>
      </c>
      <c r="B38" s="59"/>
      <c r="C38" s="171"/>
      <c r="D38" s="59">
        <v>15.538729000000002</v>
      </c>
      <c r="E38" s="169">
        <f t="shared" si="10"/>
        <v>15.538729000000002</v>
      </c>
      <c r="F38" s="62">
        <v>0.28541000480833667</v>
      </c>
      <c r="G38" s="59"/>
      <c r="H38" s="172">
        <f t="shared" si="2"/>
        <v>0.04473756894383885</v>
      </c>
      <c r="I38" s="172"/>
      <c r="J38" s="171"/>
      <c r="K38" s="46">
        <f t="shared" si="9"/>
        <v>0.014632890335350677</v>
      </c>
      <c r="L38" s="46"/>
      <c r="M38" s="62">
        <v>0.0524</v>
      </c>
      <c r="N38" s="62">
        <v>0.10798446054418603</v>
      </c>
      <c r="O38" s="86">
        <v>4.076582</v>
      </c>
      <c r="P38" s="166">
        <f aca="true" t="shared" si="11" ref="P38:P96">O38</f>
        <v>4.076582</v>
      </c>
      <c r="Q38" s="87">
        <v>6.50698140274439</v>
      </c>
      <c r="R38" s="62"/>
      <c r="S38" s="22">
        <v>110598787</v>
      </c>
      <c r="T38" s="169">
        <f>S38/655.957/1000000*$U$86/$T$86</f>
        <v>0.18237636828021248</v>
      </c>
      <c r="U38" s="169">
        <f t="shared" si="6"/>
        <v>0.18237636828021248</v>
      </c>
      <c r="V38" s="174"/>
      <c r="W38" s="75"/>
      <c r="X38" s="60"/>
    </row>
    <row r="39" spans="1:24" ht="15">
      <c r="A39" s="182">
        <v>1951</v>
      </c>
      <c r="B39" s="59"/>
      <c r="C39" s="171"/>
      <c r="D39" s="59">
        <v>19.575327000000005</v>
      </c>
      <c r="E39" s="169">
        <f t="shared" si="10"/>
        <v>19.575327000000005</v>
      </c>
      <c r="F39" s="62">
        <v>0.29165800297495226</v>
      </c>
      <c r="G39" s="59"/>
      <c r="H39" s="172">
        <f t="shared" si="2"/>
        <v>0.04367050626675665</v>
      </c>
      <c r="I39" s="172"/>
      <c r="J39" s="171"/>
      <c r="K39" s="46">
        <f t="shared" si="9"/>
        <v>0.0169025995407382</v>
      </c>
      <c r="L39" s="46"/>
      <c r="M39" s="62">
        <v>0.0623</v>
      </c>
      <c r="N39" s="62">
        <v>0.11561423636988417</v>
      </c>
      <c r="O39" s="86">
        <v>5.206638</v>
      </c>
      <c r="P39" s="166">
        <f t="shared" si="11"/>
        <v>5.206638</v>
      </c>
      <c r="Q39" s="87">
        <v>8.265480816577917</v>
      </c>
      <c r="R39" s="62"/>
      <c r="S39" s="22">
        <v>137888298</v>
      </c>
      <c r="T39" s="169">
        <f t="shared" si="4"/>
        <v>0.22737651740773332</v>
      </c>
      <c r="U39" s="169">
        <f t="shared" si="6"/>
        <v>0.22737651740773332</v>
      </c>
      <c r="V39" s="174"/>
      <c r="W39" s="75"/>
      <c r="X39" s="60"/>
    </row>
    <row r="40" spans="1:24" ht="15">
      <c r="A40" s="182">
        <v>1952</v>
      </c>
      <c r="B40" s="59"/>
      <c r="C40" s="171"/>
      <c r="D40" s="59">
        <v>22.814287</v>
      </c>
      <c r="E40" s="169">
        <f t="shared" si="10"/>
        <v>22.814287</v>
      </c>
      <c r="F40" s="62">
        <v>0.30692138536698416</v>
      </c>
      <c r="G40" s="59"/>
      <c r="H40" s="172">
        <f t="shared" si="2"/>
        <v>0.052110149154816696</v>
      </c>
      <c r="I40" s="172"/>
      <c r="J40" s="171"/>
      <c r="K40" s="46">
        <f t="shared" si="9"/>
        <v>0.012199044845467112</v>
      </c>
      <c r="L40" s="46"/>
      <c r="M40" s="62">
        <v>0.0759</v>
      </c>
      <c r="N40" s="62">
        <v>0.1108887684957529</v>
      </c>
      <c r="O40" s="86">
        <v>6.34951</v>
      </c>
      <c r="P40" s="166">
        <f t="shared" si="11"/>
        <v>6.34951</v>
      </c>
      <c r="Q40" s="87">
        <v>10.009345124756653</v>
      </c>
      <c r="R40" s="62"/>
      <c r="S40" s="22">
        <v>200652386</v>
      </c>
      <c r="T40" s="169">
        <f t="shared" si="4"/>
        <v>0.3308739131600002</v>
      </c>
      <c r="U40" s="169">
        <f t="shared" si="6"/>
        <v>0.3308739131600002</v>
      </c>
      <c r="V40" s="174"/>
      <c r="W40" s="75"/>
      <c r="X40" s="60"/>
    </row>
    <row r="41" spans="1:24" ht="15">
      <c r="A41" s="182">
        <v>1953</v>
      </c>
      <c r="B41" s="59"/>
      <c r="C41" s="171"/>
      <c r="D41" s="59">
        <v>23.663367</v>
      </c>
      <c r="E41" s="169">
        <f t="shared" si="10"/>
        <v>23.663367</v>
      </c>
      <c r="F41" s="62">
        <v>0.31835383880455737</v>
      </c>
      <c r="G41" s="59"/>
      <c r="H41" s="172">
        <f t="shared" si="2"/>
        <v>0.040568645422414944</v>
      </c>
      <c r="I41" s="172"/>
      <c r="J41" s="171"/>
      <c r="K41" s="46">
        <f t="shared" si="9"/>
        <v>0.012447685970511213</v>
      </c>
      <c r="L41" s="46"/>
      <c r="M41" s="62">
        <v>0.0765</v>
      </c>
      <c r="N41" s="62">
        <v>0.10127187562681991</v>
      </c>
      <c r="O41" s="86">
        <v>6.860286</v>
      </c>
      <c r="P41" s="166">
        <f t="shared" si="11"/>
        <v>6.860286</v>
      </c>
      <c r="Q41" s="87">
        <v>10.782871438219274</v>
      </c>
      <c r="R41" s="62"/>
      <c r="S41" s="22">
        <v>168777492</v>
      </c>
      <c r="T41" s="169">
        <f t="shared" si="4"/>
        <v>0.27831251023035736</v>
      </c>
      <c r="U41" s="169">
        <f t="shared" si="6"/>
        <v>0.27831251023035736</v>
      </c>
      <c r="V41" s="174"/>
      <c r="W41" s="75"/>
      <c r="X41" s="60"/>
    </row>
    <row r="42" spans="1:24" ht="15">
      <c r="A42" s="182">
        <v>1954</v>
      </c>
      <c r="B42" s="59"/>
      <c r="C42" s="171"/>
      <c r="D42" s="59">
        <v>25.135887</v>
      </c>
      <c r="E42" s="169">
        <f t="shared" si="10"/>
        <v>25.135887</v>
      </c>
      <c r="F42" s="62">
        <v>0.3105413386404579</v>
      </c>
      <c r="G42" s="59"/>
      <c r="H42" s="172">
        <f t="shared" si="2"/>
        <v>0.04133726824805968</v>
      </c>
      <c r="I42" s="172"/>
      <c r="J42" s="171"/>
      <c r="K42" s="46">
        <f t="shared" si="9"/>
        <v>0.01615770145557599</v>
      </c>
      <c r="L42" s="46"/>
      <c r="M42" s="62">
        <v>0.0755</v>
      </c>
      <c r="N42" s="62">
        <v>0.10498079842067669</v>
      </c>
      <c r="O42" s="86">
        <v>7.125632</v>
      </c>
      <c r="P42" s="166">
        <f t="shared" si="11"/>
        <v>7.125632</v>
      </c>
      <c r="Q42" s="87">
        <v>11.416906900909664</v>
      </c>
      <c r="R42" s="62"/>
      <c r="S42" s="22">
        <v>178626942</v>
      </c>
      <c r="T42" s="169">
        <f t="shared" si="4"/>
        <v>0.294554161420958</v>
      </c>
      <c r="U42" s="169">
        <f t="shared" si="6"/>
        <v>0.294554161420958</v>
      </c>
      <c r="V42" s="174"/>
      <c r="W42" s="75"/>
      <c r="X42" s="60"/>
    </row>
    <row r="43" spans="1:24" ht="15">
      <c r="A43" s="182">
        <v>1955</v>
      </c>
      <c r="B43" s="59"/>
      <c r="C43" s="171"/>
      <c r="D43" s="59">
        <v>27.016009</v>
      </c>
      <c r="E43" s="169">
        <f t="shared" si="10"/>
        <v>27.016009</v>
      </c>
      <c r="F43" s="62">
        <v>0.30142460269352866</v>
      </c>
      <c r="G43" s="59"/>
      <c r="H43" s="172">
        <f t="shared" si="2"/>
        <v>0.05449178312229559</v>
      </c>
      <c r="I43" s="172"/>
      <c r="J43" s="171"/>
      <c r="K43" s="46">
        <f t="shared" si="9"/>
        <v>0.018624743516167074</v>
      </c>
      <c r="L43" s="46"/>
      <c r="M43" s="62">
        <v>0.0674</v>
      </c>
      <c r="N43" s="62">
        <v>0.09776848613065327</v>
      </c>
      <c r="O43" s="86">
        <v>7.453200000000001</v>
      </c>
      <c r="P43" s="166">
        <f t="shared" si="11"/>
        <v>7.453200000000001</v>
      </c>
      <c r="Q43" s="87">
        <v>12.084328698375046</v>
      </c>
      <c r="R43" s="62"/>
      <c r="S43" s="22">
        <v>246295000</v>
      </c>
      <c r="T43" s="169">
        <f t="shared" si="4"/>
        <v>0.40613815796709357</v>
      </c>
      <c r="U43" s="169">
        <f t="shared" si="6"/>
        <v>0.40613815796709357</v>
      </c>
      <c r="V43" s="174"/>
      <c r="W43" s="75"/>
      <c r="X43" s="60"/>
    </row>
    <row r="44" spans="1:24" ht="15">
      <c r="A44" s="182">
        <v>1956</v>
      </c>
      <c r="B44" s="59"/>
      <c r="C44" s="171"/>
      <c r="D44" s="59">
        <v>29.782118</v>
      </c>
      <c r="E44" s="169">
        <f t="shared" si="10"/>
        <v>29.782118</v>
      </c>
      <c r="F44" s="62">
        <v>0.30923371826755447</v>
      </c>
      <c r="G44" s="59"/>
      <c r="H44" s="172">
        <f t="shared" si="2"/>
        <v>0.06001478505410653</v>
      </c>
      <c r="I44" s="172"/>
      <c r="J44" s="171"/>
      <c r="K44" s="46">
        <f t="shared" si="9"/>
        <v>0.021739766004789596</v>
      </c>
      <c r="L44" s="46"/>
      <c r="M44" s="62">
        <v>0.07150000000000001</v>
      </c>
      <c r="N44" s="62">
        <v>0.10058778311320754</v>
      </c>
      <c r="O44" s="86">
        <v>8.384038</v>
      </c>
      <c r="P44" s="166">
        <f t="shared" si="11"/>
        <v>8.384038</v>
      </c>
      <c r="Q44" s="87">
        <v>13.517959256475653</v>
      </c>
      <c r="R44" s="62"/>
      <c r="S44" s="22">
        <v>305135891</v>
      </c>
      <c r="T44" s="169">
        <f t="shared" si="4"/>
        <v>0.5031662384554613</v>
      </c>
      <c r="U44" s="169">
        <f t="shared" si="6"/>
        <v>0.5031662384554613</v>
      </c>
      <c r="V44" s="174"/>
      <c r="W44" s="75"/>
      <c r="X44" s="60"/>
    </row>
    <row r="45" spans="1:24" ht="15">
      <c r="A45" s="182">
        <v>1957</v>
      </c>
      <c r="B45" s="59"/>
      <c r="C45" s="171"/>
      <c r="D45" s="59">
        <v>33.622327999999996</v>
      </c>
      <c r="E45" s="169">
        <f t="shared" si="10"/>
        <v>33.622327999999996</v>
      </c>
      <c r="F45" s="62">
        <v>0.31350103685686387</v>
      </c>
      <c r="G45" s="59"/>
      <c r="H45" s="172">
        <f t="shared" si="2"/>
        <v>0.06735261850825486</v>
      </c>
      <c r="I45" s="172"/>
      <c r="J45" s="171"/>
      <c r="K45" s="46">
        <f t="shared" si="9"/>
        <v>0.024362492000518977</v>
      </c>
      <c r="L45" s="46"/>
      <c r="M45" s="62">
        <v>0.075</v>
      </c>
      <c r="N45" s="62">
        <v>0.09876444444444445</v>
      </c>
      <c r="O45" s="86">
        <v>9.612934</v>
      </c>
      <c r="P45" s="166">
        <f t="shared" si="11"/>
        <v>9.612934</v>
      </c>
      <c r="Q45" s="87">
        <v>15.384087676478794</v>
      </c>
      <c r="R45" s="62"/>
      <c r="S45" s="22">
        <v>392637925</v>
      </c>
      <c r="T45" s="169">
        <f t="shared" si="4"/>
        <v>0.6474562764470323</v>
      </c>
      <c r="U45" s="169">
        <f t="shared" si="6"/>
        <v>0.6474562764470323</v>
      </c>
      <c r="V45" s="174"/>
      <c r="W45" s="75"/>
      <c r="X45" s="60"/>
    </row>
    <row r="46" spans="1:24" ht="15">
      <c r="A46" s="182">
        <v>1958</v>
      </c>
      <c r="B46" s="59"/>
      <c r="C46" s="171"/>
      <c r="D46" s="59">
        <v>38.816866</v>
      </c>
      <c r="E46" s="169">
        <f t="shared" si="10"/>
        <v>38.816866</v>
      </c>
      <c r="F46" s="62">
        <v>0.3255717026686799</v>
      </c>
      <c r="G46" s="59"/>
      <c r="H46" s="172">
        <f t="shared" si="2"/>
        <v>0.07122048030308407</v>
      </c>
      <c r="I46" s="172"/>
      <c r="J46" s="171"/>
      <c r="K46" s="46">
        <f t="shared" si="9"/>
        <v>0.02691804641593047</v>
      </c>
      <c r="L46" s="46"/>
      <c r="M46" s="62">
        <v>0.07200000000000001</v>
      </c>
      <c r="N46" s="62">
        <v>0.09990517241379311</v>
      </c>
      <c r="O46" s="86">
        <v>11.501238035084615</v>
      </c>
      <c r="P46" s="166">
        <f t="shared" si="11"/>
        <v>11.501238035084615</v>
      </c>
      <c r="Q46" s="87">
        <v>17.988984034014425</v>
      </c>
      <c r="R46" s="62"/>
      <c r="S46" s="22">
        <v>496742468</v>
      </c>
      <c r="T46" s="169">
        <f t="shared" si="4"/>
        <v>0.8191236969388251</v>
      </c>
      <c r="U46" s="169">
        <f t="shared" si="6"/>
        <v>0.8191236969388251</v>
      </c>
      <c r="V46" s="174"/>
      <c r="W46" s="75"/>
      <c r="X46" s="60"/>
    </row>
    <row r="47" spans="1:24" ht="15">
      <c r="A47" s="182">
        <v>1959</v>
      </c>
      <c r="B47" s="59"/>
      <c r="C47" s="171"/>
      <c r="D47" s="59">
        <v>42.36182099999999</v>
      </c>
      <c r="E47" s="169">
        <f t="shared" si="10"/>
        <v>42.36182099999999</v>
      </c>
      <c r="F47" s="62">
        <v>0.34010304874826586</v>
      </c>
      <c r="G47" s="33">
        <f aca="true" t="shared" si="12" ref="G47:G78">R47/E47</f>
        <v>0.3066936145167131</v>
      </c>
      <c r="H47" s="172">
        <f aca="true" t="shared" si="13" ref="H47:H78">U47/R47</f>
        <v>0.08042381144764536</v>
      </c>
      <c r="I47" s="172"/>
      <c r="J47" s="46"/>
      <c r="K47" s="46">
        <f t="shared" si="9"/>
        <v>0.02776696064892429</v>
      </c>
      <c r="L47" s="46"/>
      <c r="M47" s="62">
        <v>0.0703</v>
      </c>
      <c r="N47" s="62">
        <v>0.08933467741935484</v>
      </c>
      <c r="O47" s="86">
        <v>13.027714468570348</v>
      </c>
      <c r="P47" s="166">
        <f t="shared" si="11"/>
        <v>13.027714468570348</v>
      </c>
      <c r="Q47" s="87">
        <v>19.975547177635118</v>
      </c>
      <c r="R47" s="68">
        <v>12.9921</v>
      </c>
      <c r="S47" s="22">
        <v>633644700</v>
      </c>
      <c r="T47" s="169">
        <f>S47/655.957/1000000*$U$86/$T$86</f>
        <v>1.0448742007089533</v>
      </c>
      <c r="U47" s="169">
        <f t="shared" si="6"/>
        <v>1.0448742007089533</v>
      </c>
      <c r="V47" s="174"/>
      <c r="W47" s="75"/>
      <c r="X47" s="60"/>
    </row>
    <row r="48" spans="1:24" ht="15">
      <c r="A48" s="182">
        <v>1960</v>
      </c>
      <c r="B48" s="59"/>
      <c r="C48" s="171"/>
      <c r="D48" s="59">
        <v>46.95108900000001</v>
      </c>
      <c r="E48" s="169">
        <f t="shared" si="10"/>
        <v>46.95108900000001</v>
      </c>
      <c r="F48" s="62">
        <v>0.3294541541320888</v>
      </c>
      <c r="G48" s="33">
        <f t="shared" si="12"/>
        <v>0.29996535330628854</v>
      </c>
      <c r="H48" s="172">
        <f t="shared" si="13"/>
        <v>0.08351917583616339</v>
      </c>
      <c r="I48" s="172"/>
      <c r="J48" s="46"/>
      <c r="K48" s="46">
        <f t="shared" si="9"/>
        <v>0.028594777290107547</v>
      </c>
      <c r="L48" s="46"/>
      <c r="M48" s="62">
        <v>0.07490000000000001</v>
      </c>
      <c r="N48" s="62">
        <v>0.09235361216730038</v>
      </c>
      <c r="O48" s="86">
        <v>14.052153999999998</v>
      </c>
      <c r="P48" s="166">
        <f t="shared" si="11"/>
        <v>14.052153999999998</v>
      </c>
      <c r="Q48" s="87">
        <v>21.671390045384072</v>
      </c>
      <c r="R48" s="68">
        <v>14.0837</v>
      </c>
      <c r="S48" s="22">
        <v>7133206</v>
      </c>
      <c r="T48" s="169">
        <f aca="true" t="shared" si="14" ref="T48:T66">S48/6.55957/1000000*$U$86/$T$86</f>
        <v>1.1762590167237743</v>
      </c>
      <c r="U48" s="169">
        <f t="shared" si="6"/>
        <v>1.1762590167237743</v>
      </c>
      <c r="V48" s="174"/>
      <c r="W48" s="75"/>
      <c r="X48" s="60"/>
    </row>
    <row r="49" spans="1:24" ht="15">
      <c r="A49" s="182">
        <v>1961</v>
      </c>
      <c r="B49" s="59"/>
      <c r="C49" s="171"/>
      <c r="D49" s="59">
        <v>50.905135</v>
      </c>
      <c r="E49" s="169">
        <f t="shared" si="10"/>
        <v>50.905135</v>
      </c>
      <c r="F49" s="62">
        <v>0.33846445281886695</v>
      </c>
      <c r="G49" s="33">
        <f t="shared" si="12"/>
        <v>0.3109646993373066</v>
      </c>
      <c r="H49" s="172">
        <f t="shared" si="13"/>
        <v>0.08481246855486954</v>
      </c>
      <c r="I49" s="172"/>
      <c r="J49" s="46"/>
      <c r="K49" s="46">
        <f t="shared" si="9"/>
        <v>0.031064184095503645</v>
      </c>
      <c r="L49" s="46"/>
      <c r="M49" s="62">
        <v>0.07339999999999999</v>
      </c>
      <c r="N49" s="62">
        <v>0.09854347826086957</v>
      </c>
      <c r="O49" s="86">
        <v>15.629323999999999</v>
      </c>
      <c r="P49" s="166">
        <f t="shared" si="11"/>
        <v>15.629323999999999</v>
      </c>
      <c r="Q49" s="87">
        <v>24.090146152872826</v>
      </c>
      <c r="R49" s="68">
        <v>15.829700000000003</v>
      </c>
      <c r="S49" s="22">
        <v>8141683</v>
      </c>
      <c r="T49" s="169">
        <f t="shared" si="14"/>
        <v>1.3425559334830186</v>
      </c>
      <c r="U49" s="169">
        <f t="shared" si="6"/>
        <v>1.3425559334830186</v>
      </c>
      <c r="V49" s="174"/>
      <c r="W49" s="75"/>
      <c r="X49" s="60"/>
    </row>
    <row r="50" spans="1:24" ht="15">
      <c r="A50" s="182">
        <v>1962</v>
      </c>
      <c r="B50" s="59"/>
      <c r="C50" s="171"/>
      <c r="D50" s="59">
        <v>57.057450999999986</v>
      </c>
      <c r="E50" s="169">
        <f t="shared" si="10"/>
        <v>57.057450999999986</v>
      </c>
      <c r="F50" s="62">
        <v>0.33725194662308117</v>
      </c>
      <c r="G50" s="33">
        <f t="shared" si="12"/>
        <v>0.3114439865180799</v>
      </c>
      <c r="H50" s="172">
        <f t="shared" si="13"/>
        <v>0.08898754572522907</v>
      </c>
      <c r="I50" s="172"/>
      <c r="J50" s="46"/>
      <c r="K50" s="46">
        <f t="shared" si="9"/>
        <v>0.034470568793420184</v>
      </c>
      <c r="L50" s="46"/>
      <c r="M50" s="62">
        <v>0.0753</v>
      </c>
      <c r="N50" s="62">
        <v>0.09726206896551723</v>
      </c>
      <c r="O50" s="86">
        <v>17.482874109873055</v>
      </c>
      <c r="P50" s="166">
        <f t="shared" si="11"/>
        <v>17.482874109873055</v>
      </c>
      <c r="Q50" s="87">
        <v>27.15513364443096</v>
      </c>
      <c r="R50" s="69">
        <v>17.770200000000003</v>
      </c>
      <c r="S50" s="22">
        <v>9589663</v>
      </c>
      <c r="T50" s="169">
        <f t="shared" si="14"/>
        <v>1.581326485046466</v>
      </c>
      <c r="U50" s="169">
        <f t="shared" si="6"/>
        <v>1.581326485046466</v>
      </c>
      <c r="V50" s="174"/>
      <c r="W50" s="75"/>
      <c r="X50" s="60"/>
    </row>
    <row r="51" spans="1:24" ht="15">
      <c r="A51" s="182">
        <v>1963</v>
      </c>
      <c r="B51" s="59"/>
      <c r="C51" s="171"/>
      <c r="D51" s="59">
        <v>63.967463</v>
      </c>
      <c r="E51" s="169">
        <f t="shared" si="10"/>
        <v>63.967463</v>
      </c>
      <c r="F51" s="62">
        <v>0.3460263278832311</v>
      </c>
      <c r="G51" s="33">
        <f t="shared" si="12"/>
        <v>0.3192091579433125</v>
      </c>
      <c r="H51" s="172">
        <f t="shared" si="13"/>
        <v>0.09632218962107356</v>
      </c>
      <c r="I51" s="172"/>
      <c r="J51" s="46"/>
      <c r="K51" s="46">
        <f t="shared" si="9"/>
        <v>0.03560909611194165</v>
      </c>
      <c r="L51" s="46"/>
      <c r="M51" s="62">
        <v>0.0745</v>
      </c>
      <c r="N51" s="62">
        <v>0.08815384615384615</v>
      </c>
      <c r="O51" s="86">
        <v>20.148771999999997</v>
      </c>
      <c r="P51" s="166">
        <f t="shared" si="11"/>
        <v>20.148771999999997</v>
      </c>
      <c r="Q51" s="87">
        <v>31.147468507844263</v>
      </c>
      <c r="R51" s="68">
        <v>20.419</v>
      </c>
      <c r="S51" s="22">
        <v>11927313</v>
      </c>
      <c r="T51" s="169">
        <f t="shared" si="14"/>
        <v>1.966802789872701</v>
      </c>
      <c r="U51" s="169">
        <f t="shared" si="6"/>
        <v>1.966802789872701</v>
      </c>
      <c r="V51" s="174"/>
      <c r="W51" s="75"/>
      <c r="X51" s="60"/>
    </row>
    <row r="52" spans="1:24" ht="15">
      <c r="A52" s="182">
        <v>1964</v>
      </c>
      <c r="B52" s="59"/>
      <c r="C52" s="171"/>
      <c r="D52" s="59">
        <v>70.951442</v>
      </c>
      <c r="E52" s="169">
        <f t="shared" si="10"/>
        <v>70.951442</v>
      </c>
      <c r="F52" s="62">
        <v>0.359111506884515</v>
      </c>
      <c r="G52" s="33">
        <f t="shared" si="12"/>
        <v>0.32901938765388306</v>
      </c>
      <c r="H52" s="172">
        <f t="shared" si="13"/>
        <v>0.09757473047086544</v>
      </c>
      <c r="I52" s="172"/>
      <c r="J52" s="46"/>
      <c r="K52" s="46">
        <f t="shared" si="9"/>
        <v>0.03596381608569464</v>
      </c>
      <c r="L52" s="46"/>
      <c r="M52" s="62">
        <v>0.071</v>
      </c>
      <c r="N52" s="62">
        <v>0.09083235294117648</v>
      </c>
      <c r="O52" s="86">
        <v>23.187352441745418</v>
      </c>
      <c r="P52" s="166">
        <f t="shared" si="11"/>
        <v>23.187352441745418</v>
      </c>
      <c r="Q52" s="87">
        <v>35.27609279266781</v>
      </c>
      <c r="R52" s="68">
        <v>23.3444</v>
      </c>
      <c r="S52" s="22">
        <v>13813441</v>
      </c>
      <c r="T52" s="169">
        <f t="shared" si="14"/>
        <v>2.2778235380040712</v>
      </c>
      <c r="U52" s="169">
        <f t="shared" si="6"/>
        <v>2.2778235380040712</v>
      </c>
      <c r="V52" s="174"/>
      <c r="W52" s="75"/>
      <c r="X52" s="60"/>
    </row>
    <row r="53" spans="1:24" ht="15">
      <c r="A53" s="182">
        <v>1965</v>
      </c>
      <c r="B53" s="59"/>
      <c r="C53" s="171"/>
      <c r="D53" s="59">
        <v>76.628755</v>
      </c>
      <c r="E53" s="169">
        <f t="shared" si="10"/>
        <v>76.628755</v>
      </c>
      <c r="F53" s="62">
        <v>0.361563638136471</v>
      </c>
      <c r="G53" s="33">
        <f t="shared" si="12"/>
        <v>0.33118638036074055</v>
      </c>
      <c r="H53" s="172">
        <f t="shared" si="13"/>
        <v>0.10054552734226076</v>
      </c>
      <c r="I53" s="172"/>
      <c r="J53" s="46"/>
      <c r="K53" s="46">
        <f t="shared" si="9"/>
        <v>0.035141715610683626</v>
      </c>
      <c r="L53" s="46"/>
      <c r="M53" s="62">
        <v>0.06559999999999999</v>
      </c>
      <c r="N53" s="62">
        <v>0.10089041095890411</v>
      </c>
      <c r="O53" s="86">
        <v>25.183623564869706</v>
      </c>
      <c r="P53" s="166">
        <f t="shared" si="11"/>
        <v>25.183623564869706</v>
      </c>
      <c r="Q53" s="87">
        <v>37.959043047029</v>
      </c>
      <c r="R53" s="68">
        <v>25.3784</v>
      </c>
      <c r="S53" s="22">
        <v>15474221</v>
      </c>
      <c r="T53" s="169">
        <f t="shared" si="14"/>
        <v>2.5516846111028304</v>
      </c>
      <c r="U53" s="169">
        <f t="shared" si="6"/>
        <v>2.5516846111028304</v>
      </c>
      <c r="V53" s="174"/>
      <c r="W53" s="75"/>
      <c r="X53" s="60"/>
    </row>
    <row r="54" spans="1:24" ht="15">
      <c r="A54" s="182">
        <v>1966</v>
      </c>
      <c r="B54" s="59"/>
      <c r="C54" s="171"/>
      <c r="D54" s="59">
        <v>83.045298</v>
      </c>
      <c r="E54" s="169">
        <f t="shared" si="10"/>
        <v>83.045298</v>
      </c>
      <c r="F54" s="62">
        <v>0.36110486597702074</v>
      </c>
      <c r="G54" s="33">
        <f t="shared" si="12"/>
        <v>0.33057982403771974</v>
      </c>
      <c r="H54" s="172">
        <f t="shared" si="13"/>
        <v>0.09808968443675763</v>
      </c>
      <c r="I54" s="172"/>
      <c r="J54" s="46"/>
      <c r="K54" s="46">
        <f t="shared" si="9"/>
        <v>0.039632534999351036</v>
      </c>
      <c r="L54" s="46"/>
      <c r="M54" s="62">
        <v>0.068</v>
      </c>
      <c r="N54" s="62">
        <v>0.08362532299741603</v>
      </c>
      <c r="O54" s="86">
        <v>27.218949610995146</v>
      </c>
      <c r="P54" s="166">
        <f t="shared" si="11"/>
        <v>27.218949610995146</v>
      </c>
      <c r="Q54" s="87">
        <v>41.17861384206587</v>
      </c>
      <c r="R54" s="68">
        <v>27.4531</v>
      </c>
      <c r="S54" s="22">
        <v>16330389</v>
      </c>
      <c r="T54" s="169">
        <f t="shared" si="14"/>
        <v>2.6928659158107506</v>
      </c>
      <c r="U54" s="169">
        <f t="shared" si="6"/>
        <v>2.6928659158107506</v>
      </c>
      <c r="V54" s="174"/>
      <c r="W54" s="75"/>
      <c r="X54" s="60"/>
    </row>
    <row r="55" spans="1:24" ht="15">
      <c r="A55" s="182">
        <v>1967</v>
      </c>
      <c r="B55" s="59"/>
      <c r="C55" s="171"/>
      <c r="D55" s="59">
        <v>89.79666599999999</v>
      </c>
      <c r="E55" s="169">
        <f t="shared" si="10"/>
        <v>89.79666599999999</v>
      </c>
      <c r="F55" s="62">
        <v>0.35901070024258513</v>
      </c>
      <c r="G55" s="33">
        <f t="shared" si="12"/>
        <v>0.3284320155048963</v>
      </c>
      <c r="H55" s="172">
        <f t="shared" si="13"/>
        <v>0.11159923096410691</v>
      </c>
      <c r="I55" s="172"/>
      <c r="J55" s="46"/>
      <c r="K55" s="46">
        <f t="shared" si="9"/>
        <v>0.04122185896414778</v>
      </c>
      <c r="L55" s="46"/>
      <c r="M55" s="62">
        <v>0.07139999999999999</v>
      </c>
      <c r="N55" s="62">
        <v>0.09303170731707318</v>
      </c>
      <c r="O55" s="86">
        <v>29.235211932847427</v>
      </c>
      <c r="P55" s="166">
        <f t="shared" si="11"/>
        <v>29.235211932847427</v>
      </c>
      <c r="Q55" s="87">
        <v>43.96904065357943</v>
      </c>
      <c r="R55" s="68">
        <v>29.492099999999994</v>
      </c>
      <c r="S55" s="22">
        <v>19959456</v>
      </c>
      <c r="T55" s="169">
        <f t="shared" si="14"/>
        <v>3.2912956795165367</v>
      </c>
      <c r="U55" s="169">
        <f t="shared" si="6"/>
        <v>3.2912956795165367</v>
      </c>
      <c r="V55" s="174"/>
      <c r="W55" s="75"/>
      <c r="X55" s="60"/>
    </row>
    <row r="56" spans="1:24" ht="15">
      <c r="A56" s="182">
        <v>1968</v>
      </c>
      <c r="B56" s="59"/>
      <c r="C56" s="171"/>
      <c r="D56" s="59">
        <v>97.965962</v>
      </c>
      <c r="E56" s="169">
        <f t="shared" si="10"/>
        <v>97.965962</v>
      </c>
      <c r="F56" s="62">
        <v>0.3622564434728625</v>
      </c>
      <c r="G56" s="33">
        <f t="shared" si="12"/>
        <v>0.33575845455383785</v>
      </c>
      <c r="H56" s="172">
        <f t="shared" si="13"/>
        <v>0.11253448316514152</v>
      </c>
      <c r="I56" s="172"/>
      <c r="J56" s="46"/>
      <c r="K56" s="46">
        <f t="shared" si="9"/>
        <v>0.04125735666359496</v>
      </c>
      <c r="L56" s="46"/>
      <c r="M56" s="62">
        <v>0.0729</v>
      </c>
      <c r="N56" s="62">
        <v>0.09773483146067415</v>
      </c>
      <c r="O56" s="86">
        <v>32.11141367700974</v>
      </c>
      <c r="P56" s="166">
        <f t="shared" si="11"/>
        <v>32.11141367700974</v>
      </c>
      <c r="Q56" s="87">
        <v>47.9938471576643</v>
      </c>
      <c r="R56" s="68">
        <v>32.892900000000004</v>
      </c>
      <c r="S56" s="22">
        <v>22447583</v>
      </c>
      <c r="T56" s="169">
        <f t="shared" si="14"/>
        <v>3.701585501302684</v>
      </c>
      <c r="U56" s="169">
        <f t="shared" si="6"/>
        <v>3.701585501302684</v>
      </c>
      <c r="V56" s="174"/>
      <c r="W56" s="75"/>
      <c r="X56" s="60"/>
    </row>
    <row r="57" spans="1:24" ht="15">
      <c r="A57" s="182">
        <v>1969</v>
      </c>
      <c r="B57" s="59"/>
      <c r="C57" s="171"/>
      <c r="D57" s="59">
        <v>112.707076</v>
      </c>
      <c r="E57" s="169">
        <f t="shared" si="10"/>
        <v>112.707076</v>
      </c>
      <c r="F57" s="62">
        <v>0.36913567211638465</v>
      </c>
      <c r="G57" s="33">
        <f t="shared" si="12"/>
        <v>0.33940726135065385</v>
      </c>
      <c r="H57" s="172">
        <f t="shared" si="13"/>
        <v>0.10565846443540451</v>
      </c>
      <c r="I57" s="172"/>
      <c r="J57" s="46"/>
      <c r="K57" s="46">
        <f t="shared" si="9"/>
        <v>0.03922133530770813</v>
      </c>
      <c r="L57" s="46"/>
      <c r="M57" s="62">
        <v>0.0855</v>
      </c>
      <c r="N57" s="62">
        <v>0.10287840670859538</v>
      </c>
      <c r="O57" s="86">
        <v>37.64049057610067</v>
      </c>
      <c r="P57" s="166">
        <f t="shared" si="11"/>
        <v>37.64049057610067</v>
      </c>
      <c r="Q57" s="87">
        <v>56.042088124678905</v>
      </c>
      <c r="R57" s="68">
        <v>38.253600000000006</v>
      </c>
      <c r="S57" s="22">
        <v>24510852</v>
      </c>
      <c r="T57" s="169">
        <f t="shared" si="14"/>
        <v>4.041816635126191</v>
      </c>
      <c r="U57" s="169">
        <f t="shared" si="6"/>
        <v>4.041816635126191</v>
      </c>
      <c r="V57" s="174"/>
      <c r="W57" s="75"/>
      <c r="X57" s="60"/>
    </row>
    <row r="58" spans="1:24" ht="15">
      <c r="A58" s="182">
        <v>1970</v>
      </c>
      <c r="B58" s="59"/>
      <c r="C58" s="171"/>
      <c r="D58" s="59">
        <v>126.11488599999998</v>
      </c>
      <c r="E58" s="169">
        <f t="shared" si="10"/>
        <v>126.11488599999998</v>
      </c>
      <c r="F58" s="62">
        <v>0.3660408171552637</v>
      </c>
      <c r="G58" s="33">
        <f t="shared" si="12"/>
        <v>0.3325935686925967</v>
      </c>
      <c r="H58" s="172">
        <f t="shared" si="13"/>
        <v>0.10538853306347226</v>
      </c>
      <c r="I58" s="172"/>
      <c r="J58" s="46"/>
      <c r="K58" s="46">
        <f t="shared" si="9"/>
        <v>0.04081718406927203</v>
      </c>
      <c r="L58" s="46"/>
      <c r="M58" s="62">
        <v>0.084</v>
      </c>
      <c r="N58" s="62">
        <v>0.10774387947269302</v>
      </c>
      <c r="O58" s="86">
        <v>41.726713991195645</v>
      </c>
      <c r="P58" s="166">
        <f t="shared" si="11"/>
        <v>41.726713991195645</v>
      </c>
      <c r="Q58" s="87">
        <v>60.524394129493245</v>
      </c>
      <c r="R58" s="69">
        <v>41.945</v>
      </c>
      <c r="S58" s="22">
        <v>26807441</v>
      </c>
      <c r="T58" s="169">
        <f t="shared" si="14"/>
        <v>4.420522019347344</v>
      </c>
      <c r="U58" s="169">
        <f t="shared" si="6"/>
        <v>4.420522019347344</v>
      </c>
      <c r="V58" s="174"/>
      <c r="W58" s="75"/>
      <c r="X58" s="60"/>
    </row>
    <row r="59" spans="1:24" ht="15">
      <c r="A59" s="182">
        <v>1971</v>
      </c>
      <c r="B59" s="59"/>
      <c r="C59" s="171"/>
      <c r="D59" s="59">
        <v>140.69682199999997</v>
      </c>
      <c r="E59" s="169">
        <f t="shared" si="10"/>
        <v>140.69682199999997</v>
      </c>
      <c r="F59" s="62">
        <v>0.3628736314468131</v>
      </c>
      <c r="G59" s="33">
        <f t="shared" si="12"/>
        <v>0.3284224856194691</v>
      </c>
      <c r="H59" s="172">
        <f t="shared" si="13"/>
        <v>0.11140180305871837</v>
      </c>
      <c r="I59" s="172"/>
      <c r="J59" s="46"/>
      <c r="K59" s="46">
        <f t="shared" si="9"/>
        <v>0.04051151538506504</v>
      </c>
      <c r="L59" s="46"/>
      <c r="M59" s="62">
        <v>0.0738</v>
      </c>
      <c r="N59" s="62">
        <v>0.10847048903878585</v>
      </c>
      <c r="O59" s="86">
        <v>46.026165205465574</v>
      </c>
      <c r="P59" s="166">
        <f t="shared" si="11"/>
        <v>46.026165205465574</v>
      </c>
      <c r="Q59" s="87">
        <v>66.80072016915743</v>
      </c>
      <c r="R59" s="68">
        <v>46.20799999999999</v>
      </c>
      <c r="S59" s="22">
        <v>31217002</v>
      </c>
      <c r="T59" s="169">
        <f t="shared" si="14"/>
        <v>5.1476545157372575</v>
      </c>
      <c r="U59" s="169">
        <f t="shared" si="6"/>
        <v>5.1476545157372575</v>
      </c>
      <c r="V59" s="174"/>
      <c r="W59" s="75"/>
      <c r="X59" s="60"/>
    </row>
    <row r="60" spans="1:24" ht="15">
      <c r="A60" s="182">
        <v>1972</v>
      </c>
      <c r="B60" s="59"/>
      <c r="C60" s="171"/>
      <c r="D60" s="59">
        <v>157.094092</v>
      </c>
      <c r="E60" s="169">
        <f t="shared" si="10"/>
        <v>157.094092</v>
      </c>
      <c r="F60" s="62">
        <v>0.367017491127968</v>
      </c>
      <c r="G60" s="33">
        <f t="shared" si="12"/>
        <v>0.3324809948931753</v>
      </c>
      <c r="H60" s="172">
        <f t="shared" si="13"/>
        <v>0.1091279756213337</v>
      </c>
      <c r="I60" s="172"/>
      <c r="J60" s="46"/>
      <c r="K60" s="46">
        <f t="shared" si="9"/>
        <v>0.04372708725707467</v>
      </c>
      <c r="L60" s="46"/>
      <c r="M60" s="62">
        <v>0.0739</v>
      </c>
      <c r="N60" s="62">
        <v>0.09595555555555556</v>
      </c>
      <c r="O60" s="86">
        <v>51.95018284223252</v>
      </c>
      <c r="P60" s="166">
        <f t="shared" si="11"/>
        <v>51.95018284223252</v>
      </c>
      <c r="Q60" s="87">
        <v>75.20858836783509</v>
      </c>
      <c r="R60" s="68">
        <v>52.2308</v>
      </c>
      <c r="S60" s="22">
        <v>34565638</v>
      </c>
      <c r="T60" s="169">
        <f t="shared" si="14"/>
        <v>5.699841469082756</v>
      </c>
      <c r="U60" s="169">
        <f t="shared" si="6"/>
        <v>5.699841469082756</v>
      </c>
      <c r="V60" s="174"/>
      <c r="W60" s="75"/>
      <c r="X60" s="60"/>
    </row>
    <row r="61" spans="1:24" ht="15">
      <c r="A61" s="182">
        <v>1973</v>
      </c>
      <c r="B61" s="59"/>
      <c r="C61" s="171"/>
      <c r="D61" s="59">
        <v>180.141441</v>
      </c>
      <c r="E61" s="169">
        <f t="shared" si="10"/>
        <v>180.141441</v>
      </c>
      <c r="F61" s="62">
        <v>0.3634423876647306</v>
      </c>
      <c r="G61" s="33">
        <f t="shared" si="12"/>
        <v>0.33242933812214814</v>
      </c>
      <c r="H61" s="172">
        <f t="shared" si="13"/>
        <v>0.11470898162715297</v>
      </c>
      <c r="I61" s="172"/>
      <c r="J61" s="46"/>
      <c r="K61" s="46">
        <f t="shared" si="9"/>
        <v>0.04561559435784479</v>
      </c>
      <c r="L61" s="46"/>
      <c r="M61" s="62">
        <v>0.0723</v>
      </c>
      <c r="N61" s="62">
        <v>0.09477556440903055</v>
      </c>
      <c r="O61" s="86">
        <v>59.1837232280927</v>
      </c>
      <c r="P61" s="166">
        <f t="shared" si="11"/>
        <v>59.1837232280927</v>
      </c>
      <c r="Q61" s="87">
        <v>85.96340918688269</v>
      </c>
      <c r="R61" s="68">
        <v>59.884299999999996</v>
      </c>
      <c r="S61" s="22">
        <v>41657404</v>
      </c>
      <c r="T61" s="169">
        <f t="shared" si="14"/>
        <v>6.869267068454916</v>
      </c>
      <c r="U61" s="169">
        <f t="shared" si="6"/>
        <v>6.869267068454916</v>
      </c>
      <c r="V61" s="174"/>
      <c r="X61" s="60"/>
    </row>
    <row r="62" spans="1:24" ht="15">
      <c r="A62" s="182">
        <v>1974</v>
      </c>
      <c r="B62" s="59"/>
      <c r="C62" s="171"/>
      <c r="D62" s="59">
        <v>210.08055600000003</v>
      </c>
      <c r="E62" s="169">
        <f t="shared" si="10"/>
        <v>210.08055600000003</v>
      </c>
      <c r="F62" s="62">
        <v>0.37046706986294275</v>
      </c>
      <c r="G62" s="33">
        <f t="shared" si="12"/>
        <v>0.33451739341360076</v>
      </c>
      <c r="H62" s="172">
        <f t="shared" si="13"/>
        <v>0.11692904649257536</v>
      </c>
      <c r="I62" s="172"/>
      <c r="J62" s="46"/>
      <c r="K62" s="46">
        <f t="shared" si="9"/>
        <v>0.04812864268980122</v>
      </c>
      <c r="L62" s="46"/>
      <c r="M62" s="62">
        <v>0.0768</v>
      </c>
      <c r="N62" s="62">
        <v>0.11424805339265849</v>
      </c>
      <c r="O62" s="86">
        <v>69.78330850055721</v>
      </c>
      <c r="P62" s="166">
        <f t="shared" si="11"/>
        <v>69.78330850055721</v>
      </c>
      <c r="Q62" s="87">
        <v>97.64039411119936</v>
      </c>
      <c r="R62" s="68">
        <v>70.2756</v>
      </c>
      <c r="S62" s="22">
        <v>49832052</v>
      </c>
      <c r="T62" s="169">
        <f t="shared" si="14"/>
        <v>8.217258899693629</v>
      </c>
      <c r="U62" s="169">
        <f t="shared" si="6"/>
        <v>8.217258899693629</v>
      </c>
      <c r="V62" s="174"/>
      <c r="X62" s="60"/>
    </row>
    <row r="63" spans="1:24" ht="15">
      <c r="A63" s="182">
        <v>1975</v>
      </c>
      <c r="B63" s="59"/>
      <c r="C63" s="171"/>
      <c r="D63" s="59">
        <v>236.6399</v>
      </c>
      <c r="E63" s="169">
        <f t="shared" si="10"/>
        <v>236.6399</v>
      </c>
      <c r="F63" s="62">
        <v>0.3877212111704983</v>
      </c>
      <c r="G63" s="33">
        <f t="shared" si="12"/>
        <v>0.35118507064953963</v>
      </c>
      <c r="H63" s="172">
        <f t="shared" si="13"/>
        <v>0.12166494211857347</v>
      </c>
      <c r="I63" s="172"/>
      <c r="J63" s="46"/>
      <c r="K63" s="46">
        <f t="shared" si="9"/>
        <v>0.052069395800319475</v>
      </c>
      <c r="L63" s="46"/>
      <c r="M63" s="62">
        <v>0.0725</v>
      </c>
      <c r="N63" s="62">
        <v>0.1341748438893845</v>
      </c>
      <c r="O63" s="86">
        <v>81.42056295577301</v>
      </c>
      <c r="P63" s="166">
        <f t="shared" si="11"/>
        <v>81.42056295577301</v>
      </c>
      <c r="Q63" s="87">
        <v>113.13012895662368</v>
      </c>
      <c r="R63" s="68">
        <v>83.1044</v>
      </c>
      <c r="S63" s="22">
        <v>61315641</v>
      </c>
      <c r="T63" s="169">
        <f t="shared" si="14"/>
        <v>10.110892015798777</v>
      </c>
      <c r="U63" s="169">
        <f t="shared" si="6"/>
        <v>10.110892015798777</v>
      </c>
      <c r="V63" s="174"/>
      <c r="X63" s="60"/>
    </row>
    <row r="64" spans="1:24" ht="15">
      <c r="A64" s="182">
        <v>1976</v>
      </c>
      <c r="B64" s="59"/>
      <c r="C64" s="171"/>
      <c r="D64" s="59">
        <v>273.41134800000003</v>
      </c>
      <c r="E64" s="169">
        <f t="shared" si="10"/>
        <v>273.41134800000003</v>
      </c>
      <c r="F64" s="62">
        <v>0.41032022338234425</v>
      </c>
      <c r="G64" s="33">
        <f t="shared" si="12"/>
        <v>0.37118320341261035</v>
      </c>
      <c r="H64" s="172">
        <f t="shared" si="13"/>
        <v>0.1214131312613306</v>
      </c>
      <c r="I64" s="172"/>
      <c r="J64" s="46"/>
      <c r="K64" s="46">
        <f t="shared" si="9"/>
        <v>0.05002076215545316</v>
      </c>
      <c r="L64" s="46"/>
      <c r="M64" s="62">
        <v>0.0701</v>
      </c>
      <c r="N64" s="62">
        <v>0.12987786259541984</v>
      </c>
      <c r="O64" s="86">
        <v>99.38220011029688</v>
      </c>
      <c r="P64" s="166">
        <f t="shared" si="11"/>
        <v>99.38220011029688</v>
      </c>
      <c r="Q64" s="87">
        <v>134.88963453397096</v>
      </c>
      <c r="R64" s="68">
        <v>101.48570000000001</v>
      </c>
      <c r="S64" s="22">
        <v>74722658</v>
      </c>
      <c r="T64" s="169">
        <f t="shared" si="14"/>
        <v>12.32169661524802</v>
      </c>
      <c r="U64" s="169">
        <f t="shared" si="6"/>
        <v>12.32169661524802</v>
      </c>
      <c r="V64" s="174"/>
      <c r="X64" s="60"/>
    </row>
    <row r="65" spans="1:24" ht="15">
      <c r="A65" s="182">
        <v>1977</v>
      </c>
      <c r="B65" s="59"/>
      <c r="C65" s="171"/>
      <c r="D65" s="59">
        <v>307.69343100000003</v>
      </c>
      <c r="E65" s="169">
        <f t="shared" si="10"/>
        <v>307.69343100000003</v>
      </c>
      <c r="F65" s="62">
        <v>0.40966600768368394</v>
      </c>
      <c r="G65" s="33">
        <f t="shared" si="12"/>
        <v>0.37057339712917037</v>
      </c>
      <c r="H65" s="172">
        <f t="shared" si="13"/>
        <v>0.11994285371293367</v>
      </c>
      <c r="I65" s="172"/>
      <c r="J65" s="46"/>
      <c r="K65" s="46">
        <f t="shared" si="9"/>
        <v>0.052186697316261965</v>
      </c>
      <c r="L65" s="46"/>
      <c r="M65" s="62">
        <v>0.0756</v>
      </c>
      <c r="N65" s="62">
        <v>0.11422950819672133</v>
      </c>
      <c r="O65" s="86">
        <v>111.48705581118884</v>
      </c>
      <c r="P65" s="166">
        <f t="shared" si="11"/>
        <v>111.48705581118884</v>
      </c>
      <c r="Q65" s="87">
        <v>148.0545218665248</v>
      </c>
      <c r="R65" s="68">
        <v>114.023</v>
      </c>
      <c r="S65" s="22">
        <v>82937061</v>
      </c>
      <c r="T65" s="169">
        <f t="shared" si="14"/>
        <v>13.676244008909835</v>
      </c>
      <c r="U65" s="169">
        <f t="shared" si="6"/>
        <v>13.676244008909835</v>
      </c>
      <c r="V65" s="174"/>
      <c r="X65" s="60"/>
    </row>
    <row r="66" spans="1:24" ht="15">
      <c r="A66" s="182">
        <v>1978</v>
      </c>
      <c r="B66" s="59"/>
      <c r="C66" s="171"/>
      <c r="D66" s="59">
        <v>349.62970700000005</v>
      </c>
      <c r="E66" s="169">
        <f t="shared" si="10"/>
        <v>349.62970700000005</v>
      </c>
      <c r="F66" s="62">
        <v>0.4175348864389016</v>
      </c>
      <c r="G66" s="33">
        <f t="shared" si="12"/>
        <v>0.3704353417542977</v>
      </c>
      <c r="H66" s="172">
        <f t="shared" si="13"/>
        <v>0.12398161721403464</v>
      </c>
      <c r="I66" s="172"/>
      <c r="J66" s="46"/>
      <c r="K66" s="46">
        <f t="shared" si="9"/>
        <v>0.053213317457709915</v>
      </c>
      <c r="L66" s="46"/>
      <c r="M66" s="62">
        <v>0.0768</v>
      </c>
      <c r="N66" s="62">
        <v>0.10728628800917957</v>
      </c>
      <c r="O66" s="86">
        <v>128.25488</v>
      </c>
      <c r="P66" s="166">
        <f t="shared" si="11"/>
        <v>128.25488</v>
      </c>
      <c r="Q66" s="68"/>
      <c r="R66" s="68">
        <v>129.5152</v>
      </c>
      <c r="S66" s="22">
        <v>97377773</v>
      </c>
      <c r="T66" s="169">
        <f t="shared" si="14"/>
        <v>16.057503949799138</v>
      </c>
      <c r="U66" s="169">
        <f t="shared" si="6"/>
        <v>16.057503949799138</v>
      </c>
      <c r="V66" s="174"/>
      <c r="X66" s="60"/>
    </row>
    <row r="67" spans="1:24" ht="15">
      <c r="A67" s="182">
        <v>1979</v>
      </c>
      <c r="B67" s="59"/>
      <c r="C67" s="171"/>
      <c r="D67" s="59">
        <v>399.43013099999996</v>
      </c>
      <c r="E67" s="169">
        <f t="shared" si="10"/>
        <v>399.43013099999996</v>
      </c>
      <c r="F67" s="62">
        <v>0.4388056420859533</v>
      </c>
      <c r="G67" s="33">
        <f t="shared" si="12"/>
        <v>0.3870196262184337</v>
      </c>
      <c r="H67" s="172">
        <f t="shared" si="13"/>
        <v>0.1203524260481754</v>
      </c>
      <c r="I67" s="172"/>
      <c r="J67" s="46"/>
      <c r="K67" s="46">
        <f aca="true" t="shared" si="15" ref="K67:K100">U68/E67</f>
        <v>0.05427501100903294</v>
      </c>
      <c r="L67" s="46"/>
      <c r="M67" s="62">
        <v>0.0828</v>
      </c>
      <c r="N67" s="62">
        <v>0.10014306151645208</v>
      </c>
      <c r="O67" s="86">
        <v>153.79989</v>
      </c>
      <c r="P67" s="166">
        <f t="shared" si="11"/>
        <v>153.79989</v>
      </c>
      <c r="Q67" s="68"/>
      <c r="R67" s="69">
        <v>154.5873</v>
      </c>
      <c r="S67" s="22">
        <v>112826330</v>
      </c>
      <c r="T67" s="169">
        <f aca="true" t="shared" si="16" ref="T67:T84">S67/6.55957/1000000*$U$86/$T$86</f>
        <v>18.604956591237105</v>
      </c>
      <c r="U67" s="169">
        <f t="shared" si="6"/>
        <v>18.604956591237105</v>
      </c>
      <c r="V67" s="174"/>
      <c r="X67" s="60"/>
    </row>
    <row r="68" spans="1:24" ht="15">
      <c r="A68" s="182">
        <v>1980</v>
      </c>
      <c r="B68" s="59"/>
      <c r="C68" s="171"/>
      <c r="D68" s="59">
        <v>453.2106779999999</v>
      </c>
      <c r="E68" s="169">
        <f t="shared" si="10"/>
        <v>453.2106779999999</v>
      </c>
      <c r="F68" s="62">
        <v>0.44666323538989466</v>
      </c>
      <c r="G68" s="33">
        <f t="shared" si="12"/>
        <v>0.3941462738439715</v>
      </c>
      <c r="H68" s="172">
        <f t="shared" si="13"/>
        <v>0.12136212834684892</v>
      </c>
      <c r="I68" s="172"/>
      <c r="J68" s="46"/>
      <c r="K68" s="46">
        <f t="shared" si="15"/>
        <v>0.05619751917837654</v>
      </c>
      <c r="L68" s="46"/>
      <c r="M68" s="62">
        <v>0.08529999999999999</v>
      </c>
      <c r="N68" s="62">
        <v>0.1036789297658863</v>
      </c>
      <c r="O68" s="86">
        <v>176.25567999999998</v>
      </c>
      <c r="P68" s="166">
        <f t="shared" si="11"/>
        <v>176.25567999999998</v>
      </c>
      <c r="Q68" s="68"/>
      <c r="R68" s="68">
        <v>178.63129999999995</v>
      </c>
      <c r="S68" s="22">
        <v>131468753</v>
      </c>
      <c r="T68" s="169">
        <f t="shared" si="16"/>
        <v>21.679074757364468</v>
      </c>
      <c r="U68" s="169">
        <f aca="true" t="shared" si="17" ref="U68:U85">T68</f>
        <v>21.679074757364468</v>
      </c>
      <c r="V68" s="174"/>
      <c r="X68" s="60"/>
    </row>
    <row r="69" spans="1:24" ht="15">
      <c r="A69" s="182">
        <v>1981</v>
      </c>
      <c r="B69" s="59"/>
      <c r="C69" s="171"/>
      <c r="D69" s="59">
        <v>511.672906</v>
      </c>
      <c r="E69" s="169">
        <f aca="true" t="shared" si="18" ref="E69:E100">D69</f>
        <v>511.672906</v>
      </c>
      <c r="F69" s="62">
        <v>0.4483566312963802</v>
      </c>
      <c r="G69" s="33">
        <f t="shared" si="12"/>
        <v>0.39564084325387355</v>
      </c>
      <c r="H69" s="172">
        <f t="shared" si="13"/>
        <v>0.1258124843162401</v>
      </c>
      <c r="I69" s="172"/>
      <c r="J69" s="46"/>
      <c r="K69" s="46">
        <f t="shared" si="15"/>
        <v>0.05507941874423611</v>
      </c>
      <c r="L69" s="46"/>
      <c r="M69" s="62">
        <v>0.08900000000000001</v>
      </c>
      <c r="N69" s="62">
        <v>0.11098441657164575</v>
      </c>
      <c r="O69" s="86">
        <v>198.71152</v>
      </c>
      <c r="P69" s="166">
        <f t="shared" si="11"/>
        <v>198.71152</v>
      </c>
      <c r="Q69" s="68"/>
      <c r="R69" s="68">
        <v>202.43869999999998</v>
      </c>
      <c r="S69" s="22">
        <v>154453971</v>
      </c>
      <c r="T69" s="169">
        <f t="shared" si="16"/>
        <v>25.46931576875003</v>
      </c>
      <c r="U69" s="169">
        <f t="shared" si="17"/>
        <v>25.46931576875003</v>
      </c>
      <c r="V69" s="174"/>
      <c r="X69" s="60"/>
    </row>
    <row r="70" spans="1:24" ht="15">
      <c r="A70" s="182">
        <v>1982</v>
      </c>
      <c r="B70" s="59"/>
      <c r="C70" s="171"/>
      <c r="D70" s="59">
        <v>587.9516950000001</v>
      </c>
      <c r="E70" s="169">
        <f t="shared" si="18"/>
        <v>587.9516950000001</v>
      </c>
      <c r="F70" s="62">
        <v>0.4614198119105994</v>
      </c>
      <c r="G70" s="33">
        <f t="shared" si="12"/>
        <v>0.4013088354137664</v>
      </c>
      <c r="H70" s="172">
        <f t="shared" si="13"/>
        <v>0.11944319206011371</v>
      </c>
      <c r="I70" s="172"/>
      <c r="J70" s="46"/>
      <c r="K70" s="46">
        <f t="shared" si="15"/>
        <v>0.053647445285011384</v>
      </c>
      <c r="L70" s="46"/>
      <c r="M70" s="62">
        <v>0.08900000000000001</v>
      </c>
      <c r="N70" s="62">
        <v>0.10740354535974973</v>
      </c>
      <c r="O70" s="86">
        <v>233.02155</v>
      </c>
      <c r="P70" s="166">
        <f t="shared" si="11"/>
        <v>233.02155</v>
      </c>
      <c r="Q70" s="68"/>
      <c r="R70" s="68">
        <v>235.95021</v>
      </c>
      <c r="S70" s="22">
        <v>170908463.583</v>
      </c>
      <c r="T70" s="169">
        <f t="shared" si="16"/>
        <v>28.182646249654162</v>
      </c>
      <c r="U70" s="169">
        <f t="shared" si="17"/>
        <v>28.182646249654162</v>
      </c>
      <c r="V70" s="174"/>
      <c r="X70" s="60"/>
    </row>
    <row r="71" spans="1:24" ht="15">
      <c r="A71" s="182">
        <v>1983</v>
      </c>
      <c r="B71" s="59"/>
      <c r="C71" s="171"/>
      <c r="D71" s="59">
        <v>652.815554</v>
      </c>
      <c r="E71" s="169">
        <f t="shared" si="18"/>
        <v>652.815554</v>
      </c>
      <c r="F71" s="62">
        <v>0.4700726665392997</v>
      </c>
      <c r="G71" s="33">
        <f t="shared" si="12"/>
        <v>0.4084853652246159</v>
      </c>
      <c r="H71" s="172">
        <f t="shared" si="13"/>
        <v>0.11828337208752163</v>
      </c>
      <c r="I71" s="172"/>
      <c r="J71" s="46"/>
      <c r="K71" s="46">
        <f t="shared" si="15"/>
        <v>0.04877342333824732</v>
      </c>
      <c r="L71" s="46"/>
      <c r="M71" s="62">
        <v>0.0794</v>
      </c>
      <c r="N71" s="62">
        <v>0.10153256704980844</v>
      </c>
      <c r="O71" s="86">
        <v>260.95677</v>
      </c>
      <c r="P71" s="166">
        <f t="shared" si="11"/>
        <v>260.95677</v>
      </c>
      <c r="Q71" s="68"/>
      <c r="R71" s="68">
        <v>266.6656</v>
      </c>
      <c r="S71" s="22">
        <v>191281290.378</v>
      </c>
      <c r="T71" s="169">
        <f t="shared" si="16"/>
        <v>31.542106387742205</v>
      </c>
      <c r="U71" s="169">
        <f t="shared" si="17"/>
        <v>31.542106387742205</v>
      </c>
      <c r="V71" s="174"/>
      <c r="X71" s="60"/>
    </row>
    <row r="72" spans="1:24" ht="15">
      <c r="A72" s="182">
        <v>1984</v>
      </c>
      <c r="B72" s="59"/>
      <c r="C72" s="171"/>
      <c r="D72" s="59">
        <v>709.647712</v>
      </c>
      <c r="E72" s="169">
        <f t="shared" si="18"/>
        <v>709.647712</v>
      </c>
      <c r="F72" s="62">
        <v>0.4770837314950846</v>
      </c>
      <c r="G72" s="33">
        <f t="shared" si="12"/>
        <v>0.41559001038532206</v>
      </c>
      <c r="H72" s="172">
        <f t="shared" si="13"/>
        <v>0.10796073333514551</v>
      </c>
      <c r="I72" s="172"/>
      <c r="J72" s="46"/>
      <c r="K72" s="46">
        <f t="shared" si="15"/>
        <v>0.047070759828700105</v>
      </c>
      <c r="L72" s="46"/>
      <c r="M72" s="62">
        <v>0.0739</v>
      </c>
      <c r="N72" s="62">
        <v>0.0985748218527316</v>
      </c>
      <c r="O72" s="86">
        <v>287.74654999999996</v>
      </c>
      <c r="P72" s="166">
        <f t="shared" si="11"/>
        <v>287.74654999999996</v>
      </c>
      <c r="Q72" s="68"/>
      <c r="R72" s="68">
        <v>294.9225</v>
      </c>
      <c r="S72" s="22">
        <v>193088110.71999997</v>
      </c>
      <c r="T72" s="169">
        <f t="shared" si="16"/>
        <v>31.840049377034454</v>
      </c>
      <c r="U72" s="169">
        <f t="shared" si="17"/>
        <v>31.840049377034454</v>
      </c>
      <c r="V72" s="174"/>
      <c r="X72" s="60"/>
    </row>
    <row r="73" spans="1:24" ht="15">
      <c r="A73" s="182">
        <v>1985</v>
      </c>
      <c r="B73" s="59"/>
      <c r="C73" s="171"/>
      <c r="D73" s="59">
        <v>760.508717</v>
      </c>
      <c r="E73" s="169">
        <f t="shared" si="18"/>
        <v>760.508717</v>
      </c>
      <c r="F73" s="62">
        <v>0.47398632637898236</v>
      </c>
      <c r="G73" s="33">
        <f t="shared" si="12"/>
        <v>0.41608360683655393</v>
      </c>
      <c r="H73" s="172">
        <f t="shared" si="13"/>
        <v>0.10556238989503895</v>
      </c>
      <c r="I73" s="172"/>
      <c r="J73" s="46"/>
      <c r="K73" s="46">
        <f t="shared" si="15"/>
        <v>0.04468229088155068</v>
      </c>
      <c r="L73" s="46"/>
      <c r="M73" s="62">
        <v>0.077</v>
      </c>
      <c r="N73" s="62">
        <v>0.09732360097323602</v>
      </c>
      <c r="O73" s="86">
        <v>307.92425000000003</v>
      </c>
      <c r="P73" s="166">
        <f t="shared" si="11"/>
        <v>307.92425000000003</v>
      </c>
      <c r="Q73" s="68"/>
      <c r="R73" s="68">
        <v>316.4352100000001</v>
      </c>
      <c r="S73" s="22">
        <v>202570321.035</v>
      </c>
      <c r="T73" s="169">
        <f t="shared" si="16"/>
        <v>33.40365701453854</v>
      </c>
      <c r="U73" s="169">
        <f t="shared" si="17"/>
        <v>33.40365701453854</v>
      </c>
      <c r="V73" s="174"/>
      <c r="X73" s="60"/>
    </row>
    <row r="74" spans="1:24" ht="15">
      <c r="A74" s="182">
        <v>1986</v>
      </c>
      <c r="B74" s="59"/>
      <c r="C74" s="171"/>
      <c r="D74" s="59">
        <v>817.8537820000001</v>
      </c>
      <c r="E74" s="169">
        <f t="shared" si="18"/>
        <v>817.8537820000001</v>
      </c>
      <c r="F74" s="62">
        <v>0.4614718265353722</v>
      </c>
      <c r="G74" s="33">
        <f t="shared" si="12"/>
        <v>0.41054221107704064</v>
      </c>
      <c r="H74" s="172">
        <f t="shared" si="13"/>
        <v>0.10120597298678656</v>
      </c>
      <c r="I74" s="172"/>
      <c r="J74" s="46"/>
      <c r="K74" s="46">
        <f t="shared" si="15"/>
        <v>0.042004057007047665</v>
      </c>
      <c r="L74" s="46"/>
      <c r="M74" s="62">
        <v>0.076</v>
      </c>
      <c r="N74" s="62">
        <v>0.0986626293212213</v>
      </c>
      <c r="O74" s="86">
        <v>325.24717999999996</v>
      </c>
      <c r="P74" s="166">
        <f t="shared" si="11"/>
        <v>325.24717999999996</v>
      </c>
      <c r="Q74" s="68"/>
      <c r="R74" s="69">
        <v>335.7635</v>
      </c>
      <c r="S74" s="22">
        <v>206073158.896</v>
      </c>
      <c r="T74" s="169">
        <f t="shared" si="16"/>
        <v>33.98127171094891</v>
      </c>
      <c r="U74" s="169">
        <f t="shared" si="17"/>
        <v>33.98127171094891</v>
      </c>
      <c r="V74" s="174"/>
      <c r="X74" s="60"/>
    </row>
    <row r="75" spans="1:24" ht="15">
      <c r="A75" s="182">
        <v>1987</v>
      </c>
      <c r="B75" s="59"/>
      <c r="C75" s="171"/>
      <c r="D75" s="59">
        <v>859.826712</v>
      </c>
      <c r="E75" s="169">
        <f t="shared" si="18"/>
        <v>859.826712</v>
      </c>
      <c r="F75" s="62">
        <v>0.4664720279797063</v>
      </c>
      <c r="G75" s="33">
        <f t="shared" si="12"/>
        <v>0.4177380104469236</v>
      </c>
      <c r="H75" s="172">
        <f t="shared" si="13"/>
        <v>0.09564273318188993</v>
      </c>
      <c r="I75" s="172"/>
      <c r="J75" s="46"/>
      <c r="K75" s="46">
        <f t="shared" si="15"/>
        <v>0.0422974745160141</v>
      </c>
      <c r="L75" s="46"/>
      <c r="M75" s="62">
        <v>0.0806</v>
      </c>
      <c r="N75" s="62">
        <v>0.09479638009049773</v>
      </c>
      <c r="O75" s="86">
        <v>346.23591</v>
      </c>
      <c r="P75" s="166">
        <f t="shared" si="11"/>
        <v>346.23591</v>
      </c>
      <c r="Q75" s="68"/>
      <c r="R75" s="68">
        <v>359.1823</v>
      </c>
      <c r="S75" s="22">
        <v>208328509.26001996</v>
      </c>
      <c r="T75" s="169">
        <f t="shared" si="16"/>
        <v>34.35317688255754</v>
      </c>
      <c r="U75" s="169">
        <f t="shared" si="17"/>
        <v>34.35317688255754</v>
      </c>
      <c r="V75" s="174"/>
      <c r="X75" s="60"/>
    </row>
    <row r="76" spans="1:24" ht="15">
      <c r="A76" s="182">
        <v>1988</v>
      </c>
      <c r="B76" s="59"/>
      <c r="C76" s="171"/>
      <c r="D76" s="59">
        <v>929.4435330000001</v>
      </c>
      <c r="E76" s="169">
        <f t="shared" si="18"/>
        <v>929.4435330000001</v>
      </c>
      <c r="F76" s="62">
        <v>0.46247721246988344</v>
      </c>
      <c r="G76" s="33">
        <f t="shared" si="12"/>
        <v>0.4091840725088997</v>
      </c>
      <c r="H76" s="172">
        <f t="shared" si="13"/>
        <v>0.09562768451628735</v>
      </c>
      <c r="I76" s="172"/>
      <c r="J76" s="46"/>
      <c r="K76" s="46">
        <f t="shared" si="15"/>
        <v>0.04312717534633028</v>
      </c>
      <c r="L76" s="46"/>
      <c r="M76" s="62">
        <v>0.0764</v>
      </c>
      <c r="N76" s="62">
        <v>0.08919138561560341</v>
      </c>
      <c r="O76" s="86">
        <v>371.35628</v>
      </c>
      <c r="P76" s="166">
        <f t="shared" si="11"/>
        <v>371.35628</v>
      </c>
      <c r="Q76" s="68"/>
      <c r="R76" s="68">
        <v>380.31348999999994</v>
      </c>
      <c r="S76" s="22">
        <v>220550055.37699997</v>
      </c>
      <c r="T76" s="169">
        <f t="shared" si="16"/>
        <v>36.3684984390082</v>
      </c>
      <c r="U76" s="169">
        <f t="shared" si="17"/>
        <v>36.3684984390082</v>
      </c>
      <c r="V76" s="174"/>
      <c r="X76" s="60"/>
    </row>
    <row r="77" spans="1:24" ht="15">
      <c r="A77" s="182">
        <v>1989</v>
      </c>
      <c r="B77" s="59"/>
      <c r="C77" s="171"/>
      <c r="D77" s="59">
        <v>1001.897355</v>
      </c>
      <c r="E77" s="169">
        <f t="shared" si="18"/>
        <v>1001.897355</v>
      </c>
      <c r="F77" s="62">
        <v>0.4619085230004168</v>
      </c>
      <c r="G77" s="33">
        <f t="shared" si="12"/>
        <v>0.4061143568943747</v>
      </c>
      <c r="H77" s="172">
        <f t="shared" si="13"/>
        <v>0.09851502039570334</v>
      </c>
      <c r="I77" s="172">
        <f aca="true" t="shared" si="19" ref="I77:I100">(U77+V77)/R77</f>
        <v>0.09851502039570334</v>
      </c>
      <c r="J77" s="46"/>
      <c r="K77" s="46">
        <f t="shared" si="15"/>
        <v>0.04377204820321235</v>
      </c>
      <c r="L77" s="46"/>
      <c r="M77" s="62">
        <v>0.0788</v>
      </c>
      <c r="N77" s="62">
        <v>0.09112798666419708</v>
      </c>
      <c r="O77" s="86">
        <v>400.0462</v>
      </c>
      <c r="P77" s="166">
        <f t="shared" si="11"/>
        <v>400.0462</v>
      </c>
      <c r="Q77" s="68"/>
      <c r="R77" s="68">
        <v>406.8849</v>
      </c>
      <c r="S77" s="22">
        <v>243083692.72600004</v>
      </c>
      <c r="T77" s="169">
        <f t="shared" si="16"/>
        <v>40.08427422220372</v>
      </c>
      <c r="U77" s="169">
        <f t="shared" si="17"/>
        <v>40.08427422220372</v>
      </c>
      <c r="V77" s="174"/>
      <c r="X77" s="60"/>
    </row>
    <row r="78" spans="1:24" ht="15">
      <c r="A78" s="182">
        <v>1990</v>
      </c>
      <c r="B78" s="59"/>
      <c r="C78" s="171"/>
      <c r="D78" s="59">
        <v>1058.626781</v>
      </c>
      <c r="E78" s="169">
        <f t="shared" si="18"/>
        <v>1058.626781</v>
      </c>
      <c r="F78" s="62">
        <v>0.4662590796067656</v>
      </c>
      <c r="G78" s="33">
        <f t="shared" si="12"/>
        <v>0.40569472424862074</v>
      </c>
      <c r="H78" s="172">
        <f t="shared" si="13"/>
        <v>0.10211225387982834</v>
      </c>
      <c r="I78" s="172">
        <f t="shared" si="19"/>
        <v>0.10211225387982834</v>
      </c>
      <c r="J78" s="46"/>
      <c r="K78" s="46">
        <f t="shared" si="15"/>
        <v>0.04273014291701908</v>
      </c>
      <c r="L78" s="46">
        <f aca="true" t="shared" si="20" ref="L78:L100">(U79+V78)/E78</f>
        <v>0.04273014291701908</v>
      </c>
      <c r="M78" s="62">
        <v>0.0781</v>
      </c>
      <c r="N78" s="62">
        <v>0.09573002754820938</v>
      </c>
      <c r="O78" s="86">
        <v>424.90790000000004</v>
      </c>
      <c r="P78" s="166">
        <f t="shared" si="11"/>
        <v>424.90790000000004</v>
      </c>
      <c r="Q78" s="68"/>
      <c r="R78" s="68">
        <v>429.47929999999997</v>
      </c>
      <c r="S78" s="22">
        <v>265951166.483</v>
      </c>
      <c r="T78" s="169">
        <f t="shared" si="16"/>
        <v>43.855099317730954</v>
      </c>
      <c r="U78" s="169">
        <f t="shared" si="17"/>
        <v>43.855099317730954</v>
      </c>
      <c r="V78" s="174"/>
      <c r="X78" s="60"/>
    </row>
    <row r="79" spans="1:24" ht="15">
      <c r="A79" s="182">
        <v>1991</v>
      </c>
      <c r="B79" s="59"/>
      <c r="C79" s="171"/>
      <c r="D79" s="59">
        <v>1097.1117</v>
      </c>
      <c r="E79" s="169">
        <f t="shared" si="18"/>
        <v>1097.1117</v>
      </c>
      <c r="F79" s="62">
        <v>0.46918421013883715</v>
      </c>
      <c r="G79" s="33">
        <f aca="true" t="shared" si="21" ref="G79:G101">R79/E79</f>
        <v>0.40875464184731597</v>
      </c>
      <c r="H79" s="172">
        <f aca="true" t="shared" si="22" ref="H79:H101">U79/R79</f>
        <v>0.10087038484358632</v>
      </c>
      <c r="I79" s="172">
        <f t="shared" si="19"/>
        <v>0.11293434133817384</v>
      </c>
      <c r="J79" s="46"/>
      <c r="K79" s="46">
        <f t="shared" si="15"/>
        <v>0.041183699456770355</v>
      </c>
      <c r="L79" s="46">
        <f t="shared" si="20"/>
        <v>0.04611489767297708</v>
      </c>
      <c r="M79" s="62">
        <v>0.0758</v>
      </c>
      <c r="N79" s="62">
        <v>0.10303723056825605</v>
      </c>
      <c r="O79" s="86">
        <v>441.64701</v>
      </c>
      <c r="P79" s="166">
        <f t="shared" si="11"/>
        <v>441.64701</v>
      </c>
      <c r="Q79" s="68"/>
      <c r="R79" s="68">
        <v>448.44949999999994</v>
      </c>
      <c r="S79" s="22">
        <v>274320979.31600004</v>
      </c>
      <c r="T79" s="169">
        <f t="shared" si="16"/>
        <v>45.23527364791386</v>
      </c>
      <c r="U79" s="169">
        <f t="shared" si="17"/>
        <v>45.23527364791386</v>
      </c>
      <c r="V79" s="174">
        <f>'CSG - CRDS'!H9</f>
        <v>5.410075258019526</v>
      </c>
      <c r="X79" s="60"/>
    </row>
    <row r="80" spans="1:24" ht="15">
      <c r="A80" s="182">
        <v>1992</v>
      </c>
      <c r="B80" s="59"/>
      <c r="C80" s="171"/>
      <c r="D80" s="59">
        <v>1136.841288</v>
      </c>
      <c r="E80" s="169">
        <f t="shared" si="18"/>
        <v>1136.841288</v>
      </c>
      <c r="F80" s="62">
        <v>0.4677218834818299</v>
      </c>
      <c r="G80" s="33">
        <f t="shared" si="21"/>
        <v>0.4033189987378431</v>
      </c>
      <c r="H80" s="172">
        <f t="shared" si="22"/>
        <v>0.09854343214274577</v>
      </c>
      <c r="I80" s="172">
        <f t="shared" si="19"/>
        <v>0.11447346970200577</v>
      </c>
      <c r="J80" s="46"/>
      <c r="K80" s="46">
        <f t="shared" si="15"/>
        <v>0.037469992818967346</v>
      </c>
      <c r="L80" s="46">
        <f t="shared" si="20"/>
        <v>0.043894879617224325</v>
      </c>
      <c r="M80" s="62">
        <v>0.0728</v>
      </c>
      <c r="N80" s="62">
        <v>0.09729900489654084</v>
      </c>
      <c r="O80" s="86">
        <v>455.38417999999996</v>
      </c>
      <c r="P80" s="166">
        <f t="shared" si="11"/>
        <v>455.38417999999996</v>
      </c>
      <c r="Q80" s="62"/>
      <c r="R80" s="68">
        <v>458.50969</v>
      </c>
      <c r="S80" s="22">
        <v>274004694.17600006</v>
      </c>
      <c r="T80" s="169">
        <f t="shared" si="16"/>
        <v>45.1831185233064</v>
      </c>
      <c r="U80" s="169">
        <f t="shared" si="17"/>
        <v>45.1831185233064</v>
      </c>
      <c r="V80" s="174">
        <f>'CSG - CRDS'!H10</f>
        <v>7.304076582984659</v>
      </c>
      <c r="X80" s="60"/>
    </row>
    <row r="81" spans="1:22" ht="15">
      <c r="A81" s="182">
        <v>1993</v>
      </c>
      <c r="B81" s="59"/>
      <c r="C81" s="171"/>
      <c r="D81" s="59">
        <v>1148.4043880000004</v>
      </c>
      <c r="E81" s="169">
        <f t="shared" si="18"/>
        <v>1148.4043880000004</v>
      </c>
      <c r="F81" s="62">
        <v>0.47411730844639716</v>
      </c>
      <c r="G81" s="33">
        <f t="shared" si="21"/>
        <v>0.40946229822312363</v>
      </c>
      <c r="H81" s="172">
        <f t="shared" si="22"/>
        <v>0.09058883716200322</v>
      </c>
      <c r="I81" s="172">
        <f t="shared" si="19"/>
        <v>0.11291995447955586</v>
      </c>
      <c r="J81" s="46"/>
      <c r="K81" s="46">
        <f t="shared" si="15"/>
        <v>0.03764755972571475</v>
      </c>
      <c r="L81" s="46">
        <f t="shared" si="20"/>
        <v>0.04679131034445005</v>
      </c>
      <c r="M81" s="62">
        <v>0.0741</v>
      </c>
      <c r="N81" s="62">
        <v>0.09288478713902948</v>
      </c>
      <c r="O81" s="86">
        <v>464.72696</v>
      </c>
      <c r="P81" s="166">
        <f t="shared" si="11"/>
        <v>464.72696</v>
      </c>
      <c r="Q81" s="62"/>
      <c r="R81" s="68">
        <v>470.22829999999993</v>
      </c>
      <c r="S81" s="22">
        <v>258324292.41899997</v>
      </c>
      <c r="T81" s="169">
        <f t="shared" si="16"/>
        <v>42.59743489766559</v>
      </c>
      <c r="U81" s="169">
        <f t="shared" si="17"/>
        <v>42.59743489766559</v>
      </c>
      <c r="V81" s="174">
        <f>'CSG - CRDS'!H11</f>
        <v>10.500723333333333</v>
      </c>
    </row>
    <row r="82" spans="1:22" ht="15">
      <c r="A82" s="182">
        <v>1994</v>
      </c>
      <c r="B82" s="59"/>
      <c r="C82" s="171"/>
      <c r="D82" s="59">
        <v>1186.344633</v>
      </c>
      <c r="E82" s="169">
        <f t="shared" si="18"/>
        <v>1186.344633</v>
      </c>
      <c r="F82" s="62">
        <v>0.4821734311740263</v>
      </c>
      <c r="G82" s="33">
        <f t="shared" si="21"/>
        <v>0.41498995005779243</v>
      </c>
      <c r="H82" s="172">
        <f t="shared" si="22"/>
        <v>0.08781793586848687</v>
      </c>
      <c r="I82" s="172">
        <f t="shared" si="19"/>
        <v>0.12082327559573096</v>
      </c>
      <c r="J82" s="46"/>
      <c r="K82" s="46">
        <f t="shared" si="15"/>
        <v>0.03755032891405174</v>
      </c>
      <c r="L82" s="46">
        <f t="shared" si="20"/>
        <v>0.051247213199101235</v>
      </c>
      <c r="M82" s="62">
        <v>0.07429999999999999</v>
      </c>
      <c r="N82" s="62">
        <v>0.093376459007172</v>
      </c>
      <c r="O82" s="86">
        <v>489.09965</v>
      </c>
      <c r="P82" s="166">
        <f t="shared" si="11"/>
        <v>489.09965</v>
      </c>
      <c r="Q82" s="62"/>
      <c r="R82" s="68">
        <v>492.32110000000006</v>
      </c>
      <c r="S82" s="22">
        <v>262188400.92500004</v>
      </c>
      <c r="T82" s="169">
        <f t="shared" si="16"/>
        <v>43.23462278650291</v>
      </c>
      <c r="U82" s="169">
        <f t="shared" si="17"/>
        <v>43.23462278650291</v>
      </c>
      <c r="V82" s="174">
        <f>'CSG - CRDS'!H12</f>
        <v>16.249225160390516</v>
      </c>
    </row>
    <row r="83" spans="1:22" ht="15">
      <c r="A83" s="182">
        <v>1995</v>
      </c>
      <c r="B83" s="59"/>
      <c r="C83" s="171"/>
      <c r="D83" s="59">
        <v>1224.9670740000001</v>
      </c>
      <c r="E83" s="169">
        <f t="shared" si="18"/>
        <v>1224.9670740000001</v>
      </c>
      <c r="F83" s="62">
        <v>0.48193481761794643</v>
      </c>
      <c r="G83" s="33">
        <f t="shared" si="21"/>
        <v>0.4169614113236157</v>
      </c>
      <c r="H83" s="172">
        <f t="shared" si="22"/>
        <v>0.0872176409742464</v>
      </c>
      <c r="I83" s="172">
        <f t="shared" si="19"/>
        <v>0.12058654912242188</v>
      </c>
      <c r="J83" s="46"/>
      <c r="K83" s="46">
        <f t="shared" si="15"/>
        <v>0.033337321191167585</v>
      </c>
      <c r="L83" s="46">
        <f t="shared" si="20"/>
        <v>0.04725086822695893</v>
      </c>
      <c r="M83" s="62">
        <v>0.077</v>
      </c>
      <c r="N83" s="62">
        <v>0.09396597554492292</v>
      </c>
      <c r="O83" s="86">
        <v>506.21506</v>
      </c>
      <c r="P83" s="166">
        <f t="shared" si="11"/>
        <v>506.21506</v>
      </c>
      <c r="Q83" s="62"/>
      <c r="R83" s="68">
        <v>510.764</v>
      </c>
      <c r="S83" s="22">
        <v>270150898.282</v>
      </c>
      <c r="T83" s="169">
        <f t="shared" si="16"/>
        <v>44.54763117456999</v>
      </c>
      <c r="U83" s="169">
        <f t="shared" si="17"/>
        <v>44.54763117456999</v>
      </c>
      <c r="V83" s="174">
        <f>'CSG - CRDS'!H13</f>
        <v>17.0436370013947</v>
      </c>
    </row>
    <row r="84" spans="1:22" ht="15">
      <c r="A84" s="182">
        <v>1996</v>
      </c>
      <c r="B84" s="59"/>
      <c r="C84" s="171"/>
      <c r="D84" s="59">
        <v>1258.950137</v>
      </c>
      <c r="E84" s="169">
        <f t="shared" si="18"/>
        <v>1258.950137</v>
      </c>
      <c r="F84" s="62">
        <v>0.4961392639344654</v>
      </c>
      <c r="G84" s="33">
        <f t="shared" si="21"/>
        <v>0.4282457931850561</v>
      </c>
      <c r="H84" s="172">
        <f t="shared" si="22"/>
        <v>0.0757449145306438</v>
      </c>
      <c r="I84" s="172">
        <f t="shared" si="19"/>
        <v>0.10855571108738407</v>
      </c>
      <c r="J84" s="46"/>
      <c r="K84" s="46">
        <f t="shared" si="15"/>
        <v>0.0339609938848826</v>
      </c>
      <c r="L84" s="46">
        <f t="shared" si="20"/>
        <v>0.04801207948135735</v>
      </c>
      <c r="M84" s="62">
        <v>0.081</v>
      </c>
      <c r="N84" s="62">
        <v>0.08921654379607648</v>
      </c>
      <c r="O84" s="86">
        <v>536.383</v>
      </c>
      <c r="P84" s="166">
        <f t="shared" si="11"/>
        <v>536.383</v>
      </c>
      <c r="Q84" s="62"/>
      <c r="R84" s="68">
        <v>539.1401000000001</v>
      </c>
      <c r="S84" s="22">
        <v>247649192</v>
      </c>
      <c r="T84" s="169">
        <f t="shared" si="16"/>
        <v>40.837120794542756</v>
      </c>
      <c r="U84" s="169">
        <f t="shared" si="17"/>
        <v>40.837120794542756</v>
      </c>
      <c r="V84" s="174">
        <f>'CSG - CRDS'!H14</f>
        <v>17.689616136680613</v>
      </c>
    </row>
    <row r="85" spans="1:22" ht="15">
      <c r="A85" s="182">
        <v>1997</v>
      </c>
      <c r="B85" s="59"/>
      <c r="C85" s="171"/>
      <c r="D85" s="59">
        <v>1299.7386739999997</v>
      </c>
      <c r="E85" s="169">
        <f t="shared" si="18"/>
        <v>1299.7386739999997</v>
      </c>
      <c r="F85" s="62">
        <v>0.49823503838956834</v>
      </c>
      <c r="G85" s="33">
        <f t="shared" si="21"/>
        <v>0.43047976581175434</v>
      </c>
      <c r="H85" s="172">
        <f t="shared" si="22"/>
        <v>0.07641526729765036</v>
      </c>
      <c r="I85" s="172">
        <f t="shared" si="19"/>
        <v>0.12520527502950377</v>
      </c>
      <c r="J85" s="46"/>
      <c r="K85" s="46">
        <f t="shared" si="15"/>
        <v>0.03565678406532725</v>
      </c>
      <c r="L85" s="46">
        <f t="shared" si="20"/>
        <v>0.056659895167689184</v>
      </c>
      <c r="M85" s="62">
        <v>0.0857</v>
      </c>
      <c r="N85" s="62">
        <v>0.09370579915134371</v>
      </c>
      <c r="O85" s="86">
        <v>557.89</v>
      </c>
      <c r="P85" s="166">
        <f t="shared" si="11"/>
        <v>557.89</v>
      </c>
      <c r="Q85" s="62"/>
      <c r="R85" s="68">
        <v>559.5112</v>
      </c>
      <c r="S85" s="22">
        <v>259281017.09236714</v>
      </c>
      <c r="T85" s="169">
        <f>S85/6.55957/1000000*$U$86/$T$86</f>
        <v>42.75519790402911</v>
      </c>
      <c r="U85" s="174">
        <f t="shared" si="17"/>
        <v>42.75519790402911</v>
      </c>
      <c r="V85" s="174">
        <f>'CSG - CRDS'!H15</f>
        <v>27.298555774058578</v>
      </c>
    </row>
    <row r="86" spans="1:24" ht="15">
      <c r="A86" s="182">
        <v>1998</v>
      </c>
      <c r="B86" s="59"/>
      <c r="C86" s="171"/>
      <c r="D86" s="59">
        <v>1358.7756</v>
      </c>
      <c r="E86" s="169">
        <f t="shared" si="18"/>
        <v>1358.7756</v>
      </c>
      <c r="F86" s="62">
        <v>0.4955725342233294</v>
      </c>
      <c r="G86" s="33">
        <f t="shared" si="21"/>
        <v>0.4287081693253839</v>
      </c>
      <c r="H86" s="172">
        <f t="shared" si="22"/>
        <v>0.07955888973112385</v>
      </c>
      <c r="I86" s="172">
        <f t="shared" si="19"/>
        <v>0.1785809235555875</v>
      </c>
      <c r="J86" s="46"/>
      <c r="K86" s="46">
        <f t="shared" si="15"/>
        <v>0.03742854386728766</v>
      </c>
      <c r="L86" s="46">
        <f t="shared" si="20"/>
        <v>0.07988009871104973</v>
      </c>
      <c r="M86" s="62">
        <v>0.09119999999999999</v>
      </c>
      <c r="N86" s="62">
        <v>0.09908195253022839</v>
      </c>
      <c r="O86" s="86">
        <v>580.717</v>
      </c>
      <c r="P86" s="166">
        <f t="shared" si="11"/>
        <v>580.717</v>
      </c>
      <c r="Q86" s="62"/>
      <c r="R86" s="68">
        <v>582.5182000000001</v>
      </c>
      <c r="S86" s="22">
        <v>281047685.5974999</v>
      </c>
      <c r="T86" s="169">
        <f>S86/6.55957/1000000</f>
        <v>42.84544346618756</v>
      </c>
      <c r="U86" s="174">
        <v>46.344501240172754</v>
      </c>
      <c r="V86" s="174">
        <f>'CSG - CRDS'!H16</f>
        <v>57.682136903765695</v>
      </c>
      <c r="X86" s="58" t="s">
        <v>320</v>
      </c>
    </row>
    <row r="87" spans="1:24" ht="15">
      <c r="A87" s="182">
        <v>1999</v>
      </c>
      <c r="B87" s="59"/>
      <c r="C87" s="171"/>
      <c r="D87" s="59">
        <v>1408.159394</v>
      </c>
      <c r="E87" s="169">
        <f t="shared" si="18"/>
        <v>1408.159394</v>
      </c>
      <c r="F87" s="62">
        <v>0.5009207484328427</v>
      </c>
      <c r="G87" s="33">
        <f t="shared" si="21"/>
        <v>0.43635422425765535</v>
      </c>
      <c r="H87" s="172">
        <f t="shared" si="22"/>
        <v>0.08276746800447828</v>
      </c>
      <c r="I87" s="172">
        <f t="shared" si="19"/>
        <v>0.18783002879356975</v>
      </c>
      <c r="J87" s="46"/>
      <c r="K87" s="46">
        <f t="shared" si="15"/>
        <v>0.03777981400875419</v>
      </c>
      <c r="L87" s="46">
        <f t="shared" si="20"/>
        <v>0.08362430622040096</v>
      </c>
      <c r="M87" s="62">
        <v>0.091</v>
      </c>
      <c r="N87" s="62">
        <v>0.10131272496294728</v>
      </c>
      <c r="O87" s="86">
        <v>611.225</v>
      </c>
      <c r="P87" s="166">
        <f t="shared" si="11"/>
        <v>611.225</v>
      </c>
      <c r="Q87" s="62"/>
      <c r="R87" s="68">
        <v>614.4563</v>
      </c>
      <c r="S87" s="18"/>
      <c r="T87" s="18"/>
      <c r="U87" s="174">
        <v>50.85699215040011</v>
      </c>
      <c r="V87" s="174">
        <f>'CSG - CRDS'!H17</f>
        <v>64.55635237099024</v>
      </c>
      <c r="X87" s="58" t="s">
        <v>319</v>
      </c>
    </row>
    <row r="88" spans="1:24" ht="15">
      <c r="A88" s="182">
        <v>2000</v>
      </c>
      <c r="B88" s="59"/>
      <c r="C88" s="171"/>
      <c r="D88" s="59">
        <v>1485.3031020000003</v>
      </c>
      <c r="E88" s="169">
        <f t="shared" si="18"/>
        <v>1485.3031020000003</v>
      </c>
      <c r="F88" s="62">
        <v>0.4955699258936799</v>
      </c>
      <c r="G88" s="33">
        <f t="shared" si="21"/>
        <v>0.42836731381175014</v>
      </c>
      <c r="H88" s="172">
        <f t="shared" si="22"/>
        <v>0.08361423472621761</v>
      </c>
      <c r="I88" s="172">
        <f t="shared" si="19"/>
        <v>0.19171573650531373</v>
      </c>
      <c r="J88" s="46"/>
      <c r="K88" s="46">
        <f t="shared" si="15"/>
        <v>0.03599265357219997</v>
      </c>
      <c r="L88" s="46">
        <f t="shared" si="20"/>
        <v>0.0822998035083275</v>
      </c>
      <c r="M88" s="62">
        <v>0.09759999999999999</v>
      </c>
      <c r="N88" s="62">
        <v>0.10750835950957544</v>
      </c>
      <c r="O88" s="86">
        <v>635.225</v>
      </c>
      <c r="P88" s="166">
        <f t="shared" si="11"/>
        <v>635.225</v>
      </c>
      <c r="Q88" s="62"/>
      <c r="R88" s="68">
        <v>636.2553</v>
      </c>
      <c r="S88" s="18"/>
      <c r="T88" s="18"/>
      <c r="U88" s="174">
        <v>53.2</v>
      </c>
      <c r="V88" s="174">
        <f>'CSG - CRDS'!H18</f>
        <v>68.78015344490935</v>
      </c>
      <c r="W88" s="17">
        <v>53360</v>
      </c>
      <c r="X88" s="58" t="s">
        <v>318</v>
      </c>
    </row>
    <row r="89" spans="1:24" ht="15">
      <c r="A89" s="182">
        <v>2001</v>
      </c>
      <c r="B89" s="59"/>
      <c r="C89" s="171"/>
      <c r="D89" s="59">
        <v>1544.6293429999996</v>
      </c>
      <c r="E89" s="169">
        <f t="shared" si="18"/>
        <v>1544.6293429999996</v>
      </c>
      <c r="F89" s="62">
        <v>0.49352706981741196</v>
      </c>
      <c r="G89" s="33">
        <f t="shared" si="21"/>
        <v>0.4246912717104845</v>
      </c>
      <c r="H89" s="172">
        <f t="shared" si="22"/>
        <v>0.08149507020374988</v>
      </c>
      <c r="I89" s="172">
        <f t="shared" si="19"/>
        <v>0.1825635916124408</v>
      </c>
      <c r="J89" s="46"/>
      <c r="K89" s="46">
        <f t="shared" si="15"/>
        <v>0.03236375135986266</v>
      </c>
      <c r="L89" s="46">
        <f>(U90+V89)/E89</f>
        <v>0.07528667024681793</v>
      </c>
      <c r="M89" s="62">
        <v>0.09359999999999999</v>
      </c>
      <c r="N89" s="62">
        <v>0.1070526520303089</v>
      </c>
      <c r="O89" s="86">
        <v>654.1419999999999</v>
      </c>
      <c r="P89" s="166">
        <f t="shared" si="11"/>
        <v>654.1419999999999</v>
      </c>
      <c r="Q89" s="62"/>
      <c r="R89" s="69">
        <v>655.9906</v>
      </c>
      <c r="S89" s="18"/>
      <c r="T89" s="18"/>
      <c r="U89" s="174">
        <v>53.46</v>
      </c>
      <c r="V89" s="61">
        <f>'CSG - CRDS'!I19</f>
        <v>66.3</v>
      </c>
      <c r="W89" s="17">
        <v>52658</v>
      </c>
      <c r="X89" s="58" t="s">
        <v>317</v>
      </c>
    </row>
    <row r="90" spans="1:24" ht="15">
      <c r="A90" s="182">
        <v>2002</v>
      </c>
      <c r="B90" s="59"/>
      <c r="C90" s="171"/>
      <c r="D90" s="59">
        <v>1594.258703</v>
      </c>
      <c r="E90" s="169">
        <f t="shared" si="18"/>
        <v>1594.258703</v>
      </c>
      <c r="F90" s="62">
        <v>0.49027731501558447</v>
      </c>
      <c r="G90" s="33">
        <f t="shared" si="21"/>
        <v>0.4189737830774131</v>
      </c>
      <c r="H90" s="172">
        <f t="shared" si="22"/>
        <v>0.07484063988971673</v>
      </c>
      <c r="I90" s="172">
        <f t="shared" si="19"/>
        <v>0.17514715864568836</v>
      </c>
      <c r="J90" s="46"/>
      <c r="K90" s="46">
        <f t="shared" si="15"/>
        <v>0.03327878963443237</v>
      </c>
      <c r="L90" s="46">
        <f t="shared" si="20"/>
        <v>0.0753045912649473</v>
      </c>
      <c r="M90" s="62">
        <v>0.0782</v>
      </c>
      <c r="N90" s="62">
        <v>0.10369278939128831</v>
      </c>
      <c r="O90" s="86">
        <v>663.633</v>
      </c>
      <c r="P90" s="166">
        <f t="shared" si="11"/>
        <v>663.633</v>
      </c>
      <c r="Q90" s="62"/>
      <c r="R90" s="68">
        <v>667.9526</v>
      </c>
      <c r="S90" s="18"/>
      <c r="T90" s="18"/>
      <c r="U90" s="174">
        <v>49.99</v>
      </c>
      <c r="V90" s="61">
        <f>'CSG - CRDS'!I20</f>
        <v>67</v>
      </c>
      <c r="W90" s="17">
        <v>50532</v>
      </c>
      <c r="X90" s="58" t="s">
        <v>316</v>
      </c>
    </row>
    <row r="91" spans="1:24" ht="15">
      <c r="A91" s="182">
        <v>2003</v>
      </c>
      <c r="B91" s="59"/>
      <c r="C91" s="171"/>
      <c r="D91" s="59">
        <v>1637.438302</v>
      </c>
      <c r="E91" s="169">
        <f t="shared" si="18"/>
        <v>1637.438302</v>
      </c>
      <c r="F91" s="62">
        <v>0.48622509317339657</v>
      </c>
      <c r="G91" s="33">
        <f t="shared" si="21"/>
        <v>0.41798710776706877</v>
      </c>
      <c r="H91" s="172">
        <f t="shared" si="22"/>
        <v>0.07751727318033844</v>
      </c>
      <c r="I91" s="172">
        <f t="shared" si="19"/>
        <v>0.17818526153441094</v>
      </c>
      <c r="J91" s="46"/>
      <c r="K91" s="46">
        <f t="shared" si="15"/>
        <v>0.03291116369647496</v>
      </c>
      <c r="L91" s="46">
        <f t="shared" si="20"/>
        <v>0.07498908499332269</v>
      </c>
      <c r="M91" s="62">
        <v>0.0689</v>
      </c>
      <c r="N91" s="62">
        <v>0.10256410256410256</v>
      </c>
      <c r="O91" s="86">
        <v>678.7959999999999</v>
      </c>
      <c r="P91" s="166">
        <f t="shared" si="11"/>
        <v>678.7959999999999</v>
      </c>
      <c r="Q91" s="62"/>
      <c r="R91" s="68">
        <v>684.4281000000001</v>
      </c>
      <c r="S91" s="18"/>
      <c r="T91" s="18"/>
      <c r="U91" s="174">
        <v>53.055</v>
      </c>
      <c r="V91" s="61">
        <f>'CSG - CRDS'!I21</f>
        <v>68.89999999999999</v>
      </c>
      <c r="W91" s="17">
        <v>52425</v>
      </c>
      <c r="X91" s="58" t="s">
        <v>315</v>
      </c>
    </row>
    <row r="92" spans="1:24" ht="15">
      <c r="A92" s="182">
        <v>2004</v>
      </c>
      <c r="B92" s="59"/>
      <c r="C92" s="171"/>
      <c r="D92" s="59">
        <v>1710.759575</v>
      </c>
      <c r="E92" s="169">
        <f t="shared" si="18"/>
        <v>1710.759575</v>
      </c>
      <c r="F92" s="62">
        <v>0.49212428799929525</v>
      </c>
      <c r="G92" s="33">
        <f t="shared" si="21"/>
        <v>0.41918824274299327</v>
      </c>
      <c r="H92" s="172">
        <f t="shared" si="22"/>
        <v>0.07514673414301418</v>
      </c>
      <c r="I92" s="172">
        <f t="shared" si="19"/>
        <v>0.1748496751566626</v>
      </c>
      <c r="J92" s="46"/>
      <c r="K92" s="46">
        <f t="shared" si="15"/>
        <v>0.03299119340015969</v>
      </c>
      <c r="L92" s="46">
        <f t="shared" si="20"/>
        <v>0.07478549403997929</v>
      </c>
      <c r="M92" s="62">
        <v>0.0659</v>
      </c>
      <c r="N92" s="62">
        <v>0.10482542819499341</v>
      </c>
      <c r="O92" s="86">
        <v>715.031</v>
      </c>
      <c r="P92" s="166">
        <f t="shared" si="11"/>
        <v>715.031</v>
      </c>
      <c r="Q92" s="62"/>
      <c r="R92" s="68">
        <v>717.1303</v>
      </c>
      <c r="S92" s="18"/>
      <c r="T92" s="18"/>
      <c r="U92" s="174">
        <v>53.89</v>
      </c>
      <c r="V92" s="61">
        <f>'CSG - CRDS'!I22</f>
        <v>71.5</v>
      </c>
      <c r="W92" s="17">
        <v>52347</v>
      </c>
      <c r="X92" s="58" t="s">
        <v>314</v>
      </c>
    </row>
    <row r="93" spans="1:24" ht="15">
      <c r="A93" s="182">
        <v>2005</v>
      </c>
      <c r="B93" s="59"/>
      <c r="C93" s="171"/>
      <c r="D93" s="59">
        <v>1771.978364</v>
      </c>
      <c r="E93" s="169">
        <f t="shared" si="18"/>
        <v>1771.978364</v>
      </c>
      <c r="F93" s="62">
        <v>0.49837606196520073</v>
      </c>
      <c r="G93" s="33">
        <f t="shared" si="21"/>
        <v>0.42510936662881277</v>
      </c>
      <c r="H93" s="172">
        <f t="shared" si="22"/>
        <v>0.07492520091343964</v>
      </c>
      <c r="I93" s="172">
        <f t="shared" si="19"/>
        <v>0.17661319506598178</v>
      </c>
      <c r="J93" s="46"/>
      <c r="K93" s="46">
        <f t="shared" si="15"/>
        <v>0.03036154452730101</v>
      </c>
      <c r="L93" s="46">
        <f t="shared" si="20"/>
        <v>0.07359006331524261</v>
      </c>
      <c r="M93" s="62">
        <v>0.0708</v>
      </c>
      <c r="N93" s="62">
        <v>0.10509926041261192</v>
      </c>
      <c r="O93" s="86">
        <v>750.815</v>
      </c>
      <c r="P93" s="166">
        <f t="shared" si="11"/>
        <v>750.815</v>
      </c>
      <c r="Q93" s="62"/>
      <c r="R93" s="68">
        <v>753.2845999999998</v>
      </c>
      <c r="S93" s="18"/>
      <c r="T93" s="18"/>
      <c r="U93" s="174">
        <v>56.44</v>
      </c>
      <c r="V93" s="61">
        <f>'CSG - CRDS'!I23</f>
        <v>76.60000000000001</v>
      </c>
      <c r="W93" s="17">
        <v>54186</v>
      </c>
      <c r="X93" s="58" t="s">
        <v>313</v>
      </c>
    </row>
    <row r="94" spans="1:24" ht="15">
      <c r="A94" s="182">
        <v>2006</v>
      </c>
      <c r="B94" s="59"/>
      <c r="C94" s="171"/>
      <c r="D94" s="59">
        <v>1853.266607</v>
      </c>
      <c r="E94" s="169">
        <f t="shared" si="18"/>
        <v>1853.266607</v>
      </c>
      <c r="F94" s="62">
        <v>0.501047568062795</v>
      </c>
      <c r="G94" s="33">
        <f t="shared" si="21"/>
        <v>0.428223762842558</v>
      </c>
      <c r="H94" s="172">
        <f t="shared" si="22"/>
        <v>0.06779124530249511</v>
      </c>
      <c r="I94" s="172">
        <f t="shared" si="19"/>
        <v>0.17111619167432782</v>
      </c>
      <c r="J94" s="46"/>
      <c r="K94" s="46">
        <f t="shared" si="15"/>
        <v>0.026493759621278277</v>
      </c>
      <c r="L94" s="46">
        <f t="shared" si="20"/>
        <v>0.07073995695212998</v>
      </c>
      <c r="M94" s="62">
        <v>0.0753</v>
      </c>
      <c r="N94" s="62">
        <v>0.10944905213270142</v>
      </c>
      <c r="O94" s="86">
        <v>791.245</v>
      </c>
      <c r="P94" s="166">
        <f t="shared" si="11"/>
        <v>791.245</v>
      </c>
      <c r="Q94" s="62"/>
      <c r="R94" s="68">
        <v>793.6128000000001</v>
      </c>
      <c r="S94" s="18"/>
      <c r="T94" s="18"/>
      <c r="U94" s="174">
        <v>53.8</v>
      </c>
      <c r="V94" s="61">
        <f>'CSG - CRDS'!I24</f>
        <v>82</v>
      </c>
      <c r="W94" s="17">
        <v>56204</v>
      </c>
      <c r="X94" s="58" t="s">
        <v>312</v>
      </c>
    </row>
    <row r="95" spans="1:24" ht="15">
      <c r="A95" s="182">
        <v>2007</v>
      </c>
      <c r="B95" s="59"/>
      <c r="C95" s="171"/>
      <c r="D95" s="59">
        <v>1939.017</v>
      </c>
      <c r="E95" s="169">
        <f t="shared" si="18"/>
        <v>1939.017</v>
      </c>
      <c r="F95" s="62">
        <v>0.49290283480952585</v>
      </c>
      <c r="G95" s="33">
        <f t="shared" si="21"/>
        <v>0.4226352579683417</v>
      </c>
      <c r="H95" s="172">
        <f t="shared" si="22"/>
        <v>0.059914805052050525</v>
      </c>
      <c r="I95" s="172">
        <f t="shared" si="19"/>
        <v>0.16497925953232648</v>
      </c>
      <c r="J95" s="46"/>
      <c r="K95" s="46">
        <f t="shared" si="15"/>
        <v>0.026662994702986102</v>
      </c>
      <c r="L95" s="46">
        <f t="shared" si="20"/>
        <v>0.07106693752556063</v>
      </c>
      <c r="M95" s="62">
        <v>0.0803</v>
      </c>
      <c r="N95" s="62">
        <v>0.10593900481540931</v>
      </c>
      <c r="O95" s="86">
        <v>817.019</v>
      </c>
      <c r="P95" s="166">
        <f t="shared" si="11"/>
        <v>817.019</v>
      </c>
      <c r="Q95" s="62"/>
      <c r="R95" s="68">
        <v>819.4969500000001</v>
      </c>
      <c r="S95" s="18"/>
      <c r="T95" s="18"/>
      <c r="U95" s="174">
        <v>49.1</v>
      </c>
      <c r="V95" s="61">
        <f>'CSG - CRDS'!I25</f>
        <v>86.1</v>
      </c>
      <c r="W95" s="17">
        <v>54154</v>
      </c>
      <c r="X95" s="58" t="s">
        <v>306</v>
      </c>
    </row>
    <row r="96" spans="1:24" ht="15">
      <c r="A96" s="182">
        <v>2008</v>
      </c>
      <c r="B96" s="59"/>
      <c r="C96" s="171"/>
      <c r="D96" s="59">
        <v>1945.669642</v>
      </c>
      <c r="E96" s="169">
        <f t="shared" si="18"/>
        <v>1945.669642</v>
      </c>
      <c r="F96" s="62">
        <v>0.4933801300883478</v>
      </c>
      <c r="G96" s="33">
        <f t="shared" si="21"/>
        <v>0.4299205692186053</v>
      </c>
      <c r="H96" s="172">
        <f t="shared" si="22"/>
        <v>0.06180636698827497</v>
      </c>
      <c r="I96" s="172">
        <f t="shared" si="19"/>
        <v>0.17011694434103536</v>
      </c>
      <c r="J96" s="46"/>
      <c r="K96" s="46">
        <f t="shared" si="15"/>
        <v>0.024002019146475432</v>
      </c>
      <c r="L96" s="46">
        <f t="shared" si="20"/>
        <v>0.07056696421436996</v>
      </c>
      <c r="M96" s="62">
        <v>0.07780000000000001</v>
      </c>
      <c r="N96" s="62">
        <v>0.10792378541798496</v>
      </c>
      <c r="O96" s="86">
        <v>833.322</v>
      </c>
      <c r="P96" s="166">
        <f t="shared" si="11"/>
        <v>833.322</v>
      </c>
      <c r="Q96" s="62"/>
      <c r="R96" s="69">
        <v>836.4834</v>
      </c>
      <c r="S96" s="18"/>
      <c r="T96" s="18"/>
      <c r="U96" s="174">
        <v>51.7</v>
      </c>
      <c r="V96" s="61">
        <f>'CSG - CRDS'!I26</f>
        <v>90.6</v>
      </c>
      <c r="W96" s="17">
        <v>59198</v>
      </c>
      <c r="X96" s="58" t="s">
        <v>307</v>
      </c>
    </row>
    <row r="97" spans="1:24" ht="15">
      <c r="A97" s="182">
        <v>2009</v>
      </c>
      <c r="B97" s="59"/>
      <c r="C97" s="171"/>
      <c r="D97" s="59">
        <v>1995.849764</v>
      </c>
      <c r="E97" s="169">
        <f t="shared" si="18"/>
        <v>1995.849764</v>
      </c>
      <c r="F97" s="59"/>
      <c r="G97" s="33">
        <f t="shared" si="21"/>
        <v>0.3987193897826871</v>
      </c>
      <c r="H97" s="172">
        <f t="shared" si="22"/>
        <v>0.058684266082253474</v>
      </c>
      <c r="I97" s="172">
        <f t="shared" si="19"/>
        <v>0.1691514280256954</v>
      </c>
      <c r="J97" s="46"/>
      <c r="K97" s="46">
        <f t="shared" si="15"/>
        <v>0.02376585194716089</v>
      </c>
      <c r="L97" s="46">
        <f t="shared" si="20"/>
        <v>0.06781125134827533</v>
      </c>
      <c r="M97" s="62">
        <v>0.0635</v>
      </c>
      <c r="N97" s="62">
        <v>0.10235219326128417</v>
      </c>
      <c r="O97" s="62"/>
      <c r="P97" s="46"/>
      <c r="Q97" s="62"/>
      <c r="R97" s="68">
        <v>795.7840000000001</v>
      </c>
      <c r="S97" s="18"/>
      <c r="T97" s="18"/>
      <c r="U97" s="174">
        <v>46.7</v>
      </c>
      <c r="V97" s="61">
        <f>'CSG - CRDS'!I27</f>
        <v>87.908</v>
      </c>
      <c r="W97" s="17">
        <v>55057</v>
      </c>
      <c r="X97" s="58" t="s">
        <v>308</v>
      </c>
    </row>
    <row r="98" spans="1:24" ht="15">
      <c r="A98" s="182">
        <v>2010</v>
      </c>
      <c r="B98" s="59"/>
      <c r="C98" s="171"/>
      <c r="D98" s="59">
        <v>1998.4810000000002</v>
      </c>
      <c r="E98" s="169">
        <f t="shared" si="18"/>
        <v>1998.4810000000002</v>
      </c>
      <c r="F98" s="59"/>
      <c r="G98" s="33">
        <f t="shared" si="21"/>
        <v>0.4128835850828704</v>
      </c>
      <c r="H98" s="172">
        <f t="shared" si="22"/>
        <v>0.05748487529388952</v>
      </c>
      <c r="I98" s="172">
        <f t="shared" si="19"/>
        <v>0.16591738371670262</v>
      </c>
      <c r="J98" s="46"/>
      <c r="K98" s="46">
        <f t="shared" si="15"/>
        <v>0.025755833555585465</v>
      </c>
      <c r="L98" s="46">
        <f t="shared" si="20"/>
        <v>0.07052583637272508</v>
      </c>
      <c r="M98" s="62">
        <v>0.0601</v>
      </c>
      <c r="N98" s="62">
        <v>0.1038354867077048</v>
      </c>
      <c r="O98" s="62"/>
      <c r="P98" s="46"/>
      <c r="Q98" s="62"/>
      <c r="R98" s="68">
        <v>825.14</v>
      </c>
      <c r="S98" s="18"/>
      <c r="T98" s="18"/>
      <c r="U98" s="174">
        <v>47.43307</v>
      </c>
      <c r="V98" s="61">
        <f>'CSG - CRDS'!I28</f>
        <v>89.472</v>
      </c>
      <c r="W98" s="17">
        <v>55101</v>
      </c>
      <c r="X98" s="58" t="s">
        <v>311</v>
      </c>
    </row>
    <row r="99" spans="1:24" ht="15">
      <c r="A99" s="182">
        <v>2011</v>
      </c>
      <c r="B99" s="59"/>
      <c r="C99" s="171"/>
      <c r="D99" s="59">
        <v>2059.2839999999997</v>
      </c>
      <c r="E99" s="169">
        <f t="shared" si="18"/>
        <v>2059.2839999999997</v>
      </c>
      <c r="F99" s="59"/>
      <c r="G99" s="33">
        <f t="shared" si="21"/>
        <v>0.42571981329432956</v>
      </c>
      <c r="H99" s="172">
        <f t="shared" si="22"/>
        <v>0.058713169487542745</v>
      </c>
      <c r="I99" s="172">
        <f t="shared" si="19"/>
        <v>0.16636729106924095</v>
      </c>
      <c r="J99" s="46"/>
      <c r="K99" s="46">
        <f t="shared" si="15"/>
        <v>0.02888383292445336</v>
      </c>
      <c r="L99" s="46">
        <f t="shared" si="20"/>
        <v>0.07471432546457896</v>
      </c>
      <c r="M99" s="62">
        <v>0.0703</v>
      </c>
      <c r="N99" s="62">
        <v>0.09884139556195588</v>
      </c>
      <c r="O99" s="62"/>
      <c r="P99" s="46"/>
      <c r="Q99" s="62"/>
      <c r="R99" s="69">
        <v>876.678</v>
      </c>
      <c r="S99" s="18"/>
      <c r="T99" s="18"/>
      <c r="U99" s="174">
        <v>51.472544</v>
      </c>
      <c r="V99" s="61">
        <f>'CSG - CRDS'!I29</f>
        <v>94.378</v>
      </c>
      <c r="W99" s="17">
        <v>58544</v>
      </c>
      <c r="X99" s="58" t="s">
        <v>309</v>
      </c>
    </row>
    <row r="100" spans="1:24" ht="15">
      <c r="A100" s="182">
        <v>2012</v>
      </c>
      <c r="B100" s="59"/>
      <c r="C100" s="171"/>
      <c r="D100" s="59">
        <v>2091.059</v>
      </c>
      <c r="E100" s="169">
        <f t="shared" si="18"/>
        <v>2091.059</v>
      </c>
      <c r="F100" s="59"/>
      <c r="G100" s="33">
        <f t="shared" si="21"/>
        <v>0.43704696998028264</v>
      </c>
      <c r="H100" s="172">
        <f t="shared" si="22"/>
        <v>0.06508436454675667</v>
      </c>
      <c r="I100" s="172">
        <f t="shared" si="19"/>
        <v>0.1720784595134967</v>
      </c>
      <c r="J100" s="46"/>
      <c r="K100" s="46">
        <f t="shared" si="15"/>
        <v>0.03313679814868925</v>
      </c>
      <c r="L100" s="46">
        <f t="shared" si="20"/>
        <v>0.07989824315968558</v>
      </c>
      <c r="M100" s="62">
        <v>0.0697</v>
      </c>
      <c r="N100" s="62"/>
      <c r="O100" s="62"/>
      <c r="P100" s="46"/>
      <c r="Q100" s="62"/>
      <c r="R100" s="69">
        <v>913.891</v>
      </c>
      <c r="S100" s="18"/>
      <c r="T100" s="18"/>
      <c r="U100" s="174">
        <v>59.480015</v>
      </c>
      <c r="V100" s="61">
        <f>'CSG - CRDS'!I30</f>
        <v>97.78094044324901</v>
      </c>
      <c r="W100" s="17">
        <v>65510</v>
      </c>
      <c r="X100" s="58" t="s">
        <v>310</v>
      </c>
    </row>
    <row r="101" spans="1:24" ht="15">
      <c r="A101" s="182">
        <v>2013</v>
      </c>
      <c r="B101" s="59"/>
      <c r="C101" s="171"/>
      <c r="D101" s="59">
        <v>2113.68684</v>
      </c>
      <c r="E101" s="169">
        <f aca="true" t="shared" si="23" ref="E101">D101</f>
        <v>2113.68684</v>
      </c>
      <c r="F101" s="59"/>
      <c r="G101" s="33">
        <f t="shared" si="21"/>
        <v>0.44736049924973753</v>
      </c>
      <c r="H101" s="172">
        <f t="shared" si="22"/>
        <v>0.0732788341546987</v>
      </c>
      <c r="I101" s="172"/>
      <c r="J101" s="46"/>
      <c r="K101" s="46"/>
      <c r="L101" s="46"/>
      <c r="M101" s="62">
        <v>0.0784</v>
      </c>
      <c r="N101" s="62"/>
      <c r="O101" s="62"/>
      <c r="P101" s="46"/>
      <c r="Q101" s="62"/>
      <c r="R101" s="68">
        <v>945.58</v>
      </c>
      <c r="S101" s="18"/>
      <c r="T101" s="18"/>
      <c r="U101" s="174">
        <v>69.291</v>
      </c>
      <c r="V101" s="59"/>
      <c r="W101" s="17">
        <v>72519</v>
      </c>
      <c r="X101" s="58" t="s">
        <v>323</v>
      </c>
    </row>
    <row r="102" spans="1:24" ht="15">
      <c r="A102" s="182">
        <v>2014</v>
      </c>
      <c r="B102" s="59"/>
      <c r="C102" s="171"/>
      <c r="D102" s="59"/>
      <c r="E102" s="170"/>
      <c r="F102" s="59"/>
      <c r="G102" s="59"/>
      <c r="H102" s="171"/>
      <c r="I102" s="171"/>
      <c r="J102" s="171"/>
      <c r="K102" s="171"/>
      <c r="L102" s="171"/>
      <c r="M102" s="59"/>
      <c r="N102" s="59"/>
      <c r="O102" s="59"/>
      <c r="P102" s="171"/>
      <c r="Q102" s="59"/>
      <c r="R102" s="59"/>
      <c r="S102" s="59"/>
      <c r="T102" s="59"/>
      <c r="U102" s="59"/>
      <c r="V102" s="59"/>
      <c r="W102" s="59"/>
      <c r="X102" s="58"/>
    </row>
    <row r="103" spans="1:24" s="176" customFormat="1" ht="75">
      <c r="A103" s="164" t="s">
        <v>437</v>
      </c>
      <c r="B103" s="167" t="s">
        <v>463</v>
      </c>
      <c r="C103" s="175"/>
      <c r="D103" s="168" t="s">
        <v>447</v>
      </c>
      <c r="E103" s="175"/>
      <c r="F103" s="167" t="s">
        <v>464</v>
      </c>
      <c r="G103" s="173" t="s">
        <v>448</v>
      </c>
      <c r="H103" s="175"/>
      <c r="I103" s="175"/>
      <c r="J103" s="175"/>
      <c r="K103" s="175"/>
      <c r="L103" s="175"/>
      <c r="M103" s="168" t="s">
        <v>451</v>
      </c>
      <c r="N103" s="173" t="s">
        <v>452</v>
      </c>
      <c r="O103" s="167" t="s">
        <v>465</v>
      </c>
      <c r="P103" s="175"/>
      <c r="Q103" s="173" t="s">
        <v>448</v>
      </c>
      <c r="R103" s="168" t="s">
        <v>459</v>
      </c>
      <c r="S103" s="168" t="s">
        <v>462</v>
      </c>
      <c r="T103" s="175"/>
      <c r="U103" s="168" t="s">
        <v>472</v>
      </c>
      <c r="V103" s="173" t="s">
        <v>470</v>
      </c>
      <c r="W103" s="168" t="s">
        <v>471</v>
      </c>
      <c r="X103" s="175"/>
    </row>
    <row r="104" ht="15">
      <c r="N104" s="66"/>
    </row>
    <row r="105" spans="1:14" ht="15">
      <c r="A105" s="112" t="s">
        <v>410</v>
      </c>
      <c r="B105" s="112" t="s">
        <v>427</v>
      </c>
      <c r="C105" s="110"/>
      <c r="D105" s="110"/>
      <c r="E105" s="110"/>
      <c r="F105" s="110"/>
      <c r="G105" s="110"/>
      <c r="H105" s="110"/>
      <c r="I105" s="110"/>
      <c r="J105" s="110"/>
      <c r="K105" s="110"/>
      <c r="L105" s="110"/>
      <c r="M105" s="110"/>
      <c r="N105" s="113"/>
    </row>
    <row r="106" spans="1:14" ht="15">
      <c r="A106" s="114" t="s">
        <v>413</v>
      </c>
      <c r="B106" s="92" t="s">
        <v>428</v>
      </c>
      <c r="C106" s="58"/>
      <c r="D106" s="58"/>
      <c r="E106" s="58"/>
      <c r="F106" s="58"/>
      <c r="G106" s="58"/>
      <c r="H106" s="58"/>
      <c r="I106" s="58"/>
      <c r="J106" s="58"/>
      <c r="K106" s="58"/>
      <c r="L106" s="58"/>
      <c r="M106" s="58"/>
      <c r="N106" s="115"/>
    </row>
    <row r="107" spans="1:14" ht="15">
      <c r="A107" s="114" t="s">
        <v>415</v>
      </c>
      <c r="B107" s="92" t="s">
        <v>433</v>
      </c>
      <c r="C107" s="123" t="s">
        <v>430</v>
      </c>
      <c r="D107" s="58"/>
      <c r="E107" s="58"/>
      <c r="F107" s="58"/>
      <c r="G107" s="58"/>
      <c r="H107" s="58"/>
      <c r="I107" s="58"/>
      <c r="J107" s="58"/>
      <c r="K107" s="58"/>
      <c r="L107" s="58"/>
      <c r="M107" s="58"/>
      <c r="N107" s="115"/>
    </row>
    <row r="108" spans="1:14" ht="15">
      <c r="A108" s="114"/>
      <c r="B108" s="92" t="s">
        <v>434</v>
      </c>
      <c r="C108" s="123" t="s">
        <v>431</v>
      </c>
      <c r="D108" s="58"/>
      <c r="E108" s="58"/>
      <c r="F108" s="58"/>
      <c r="G108" s="58"/>
      <c r="H108" s="58"/>
      <c r="I108" s="58"/>
      <c r="J108" s="58"/>
      <c r="K108" s="58"/>
      <c r="L108" s="58"/>
      <c r="M108" s="58"/>
      <c r="N108" s="115"/>
    </row>
    <row r="109" spans="1:14" ht="15">
      <c r="A109" s="114"/>
      <c r="B109" s="92" t="s">
        <v>435</v>
      </c>
      <c r="C109" s="58" t="s">
        <v>432</v>
      </c>
      <c r="D109" s="58"/>
      <c r="E109" s="58"/>
      <c r="F109" s="58"/>
      <c r="G109" s="58"/>
      <c r="H109" s="58"/>
      <c r="I109" s="58"/>
      <c r="J109" s="58"/>
      <c r="K109" s="58"/>
      <c r="L109" s="58"/>
      <c r="M109" s="58"/>
      <c r="N109" s="115"/>
    </row>
    <row r="110" spans="1:14" ht="15">
      <c r="A110" s="114"/>
      <c r="B110" s="92" t="s">
        <v>436</v>
      </c>
      <c r="C110" s="58" t="s">
        <v>326</v>
      </c>
      <c r="D110" s="58"/>
      <c r="E110" s="58"/>
      <c r="F110" s="58"/>
      <c r="G110" s="58"/>
      <c r="H110" s="58"/>
      <c r="I110" s="58"/>
      <c r="J110" s="58"/>
      <c r="K110" s="58"/>
      <c r="L110" s="58"/>
      <c r="M110" s="58"/>
      <c r="N110" s="115"/>
    </row>
    <row r="111" spans="1:14" ht="15">
      <c r="A111" s="114"/>
      <c r="B111" s="92" t="s">
        <v>445</v>
      </c>
      <c r="C111" s="58" t="s">
        <v>446</v>
      </c>
      <c r="D111" s="58"/>
      <c r="E111" s="58"/>
      <c r="F111" s="58"/>
      <c r="G111" s="58"/>
      <c r="H111" s="58"/>
      <c r="I111" s="58"/>
      <c r="J111" s="58"/>
      <c r="K111" s="58"/>
      <c r="L111" s="58"/>
      <c r="M111" s="58"/>
      <c r="N111" s="115"/>
    </row>
    <row r="112" spans="1:14" ht="15">
      <c r="A112" s="117"/>
      <c r="B112" s="126"/>
      <c r="C112" s="118"/>
      <c r="D112" s="118"/>
      <c r="E112" s="118"/>
      <c r="F112" s="118"/>
      <c r="G112" s="118"/>
      <c r="H112" s="118"/>
      <c r="I112" s="118"/>
      <c r="J112" s="118"/>
      <c r="K112" s="118"/>
      <c r="L112" s="118"/>
      <c r="M112" s="118"/>
      <c r="N112" s="119"/>
    </row>
  </sheetData>
  <mergeCells count="5">
    <mergeCell ref="T1:W1"/>
    <mergeCell ref="C1:E1"/>
    <mergeCell ref="F1:G1"/>
    <mergeCell ref="M1:N1"/>
    <mergeCell ref="P1:R1"/>
  </mergeCells>
  <hyperlinks>
    <hyperlink ref="C107" r:id="rId1" display="http://piketty.pse.ens.fr/fr/articles-de-presse/56"/>
    <hyperlink ref="C108" r:id="rId2" display="Piketty, T., &quot;On the Long-Run Evolution of Inheritance - France 1820-2050&quot;, Paris School of Economics, Working Paper, 2010, 424 pages"/>
    <hyperlink ref="G103" location="'Données Villa'!A1" display="Données Villa"/>
    <hyperlink ref="N103" location="'UK series'!A1" display="UK Series"/>
    <hyperlink ref="Q103" location="'Données Villa'!A1" display="Données Villa"/>
    <hyperlink ref="V103" location="'CSG - CRDS'!A1" display="Données CSG-CRDS (Pik10)"/>
  </hyperlinks>
  <printOptions/>
  <pageMargins left="0.7" right="0.7" top="0.75" bottom="0.75" header="0.3" footer="0.3"/>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4"/>
  <sheetViews>
    <sheetView zoomScale="85" zoomScaleNormal="85" workbookViewId="0" topLeftCell="A1">
      <pane xSplit="1" ySplit="1" topLeftCell="B77" activePane="bottomRight" state="frozen"/>
      <selection pane="topRight" activeCell="B1" sqref="B1"/>
      <selection pane="bottomLeft" activeCell="A2" sqref="A2"/>
      <selection pane="bottomRight" activeCell="B108" sqref="B108"/>
    </sheetView>
  </sheetViews>
  <sheetFormatPr defaultColWidth="11.421875" defaultRowHeight="15"/>
  <cols>
    <col min="1" max="1" width="9.00390625" style="1" customWidth="1"/>
    <col min="2" max="2" width="11.00390625" style="3" bestFit="1" customWidth="1"/>
    <col min="4" max="4" width="12.8515625" style="0" bestFit="1" customWidth="1"/>
    <col min="5" max="7" width="14.140625" style="3" customWidth="1"/>
    <col min="8" max="9" width="14.8515625" style="3" bestFit="1" customWidth="1"/>
    <col min="10" max="10" width="14.8515625" style="3" customWidth="1"/>
    <col min="11" max="15" width="13.00390625" style="2" customWidth="1"/>
    <col min="16" max="16" width="11.8515625" style="2" customWidth="1"/>
    <col min="17" max="17" width="12.421875" style="262" customWidth="1"/>
    <col min="18" max="19" width="12.421875" style="263" customWidth="1"/>
    <col min="20" max="23" width="12.421875" style="264" customWidth="1"/>
  </cols>
  <sheetData>
    <row r="1" spans="1:23" ht="60.75" thickBot="1">
      <c r="A1" s="9" t="s">
        <v>1</v>
      </c>
      <c r="B1" s="11" t="s">
        <v>0</v>
      </c>
      <c r="C1" s="10" t="s">
        <v>33</v>
      </c>
      <c r="D1" s="10" t="s">
        <v>2</v>
      </c>
      <c r="E1" s="11" t="s">
        <v>299</v>
      </c>
      <c r="F1" s="11" t="s">
        <v>301</v>
      </c>
      <c r="G1" s="11" t="s">
        <v>10</v>
      </c>
      <c r="H1" s="11" t="s">
        <v>11</v>
      </c>
      <c r="I1" s="11" t="s">
        <v>32</v>
      </c>
      <c r="J1" s="11" t="s">
        <v>300</v>
      </c>
      <c r="K1" s="12" t="s">
        <v>327</v>
      </c>
      <c r="L1" s="12" t="s">
        <v>328</v>
      </c>
      <c r="M1" s="12" t="s">
        <v>329</v>
      </c>
      <c r="N1" s="12" t="s">
        <v>330</v>
      </c>
      <c r="O1" s="12" t="s">
        <v>331</v>
      </c>
      <c r="P1" s="51" t="s">
        <v>6</v>
      </c>
      <c r="Q1" s="51" t="s">
        <v>36</v>
      </c>
      <c r="R1" s="51" t="s">
        <v>302</v>
      </c>
      <c r="S1" s="51" t="s">
        <v>303</v>
      </c>
      <c r="T1" s="51" t="s">
        <v>12</v>
      </c>
      <c r="U1" s="51" t="s">
        <v>34</v>
      </c>
      <c r="V1" s="51" t="s">
        <v>35</v>
      </c>
      <c r="W1" s="51" t="s">
        <v>304</v>
      </c>
    </row>
    <row r="2" spans="1:23" ht="15">
      <c r="A2" s="13">
        <v>2013</v>
      </c>
      <c r="B2" s="15">
        <f>6</f>
        <v>6</v>
      </c>
      <c r="C2" s="100">
        <v>0.49</v>
      </c>
      <c r="D2" s="14">
        <v>151200</v>
      </c>
      <c r="E2" s="82"/>
      <c r="F2" s="82"/>
      <c r="G2" s="82"/>
      <c r="H2" s="82"/>
      <c r="I2" s="82"/>
      <c r="J2" s="82"/>
      <c r="K2" s="233">
        <v>0.036379124969244</v>
      </c>
      <c r="L2" s="234">
        <v>0.08344967544355246</v>
      </c>
      <c r="M2" s="82"/>
      <c r="N2" s="233">
        <v>0.18569334631146836</v>
      </c>
      <c r="O2" s="234">
        <v>0.301817059516907</v>
      </c>
      <c r="P2" s="83"/>
      <c r="Q2" s="265">
        <f>D2/Inflation!$E7</f>
        <v>151200</v>
      </c>
      <c r="R2" s="29"/>
      <c r="S2" s="29"/>
      <c r="T2" s="29"/>
      <c r="U2" s="29"/>
      <c r="V2" s="29"/>
      <c r="W2" s="29"/>
    </row>
    <row r="3" spans="1:23" ht="15">
      <c r="A3" s="16">
        <v>2012</v>
      </c>
      <c r="B3" s="18">
        <f>6</f>
        <v>6</v>
      </c>
      <c r="C3" s="101">
        <v>0.45</v>
      </c>
      <c r="D3" s="17">
        <v>150000</v>
      </c>
      <c r="E3" s="84"/>
      <c r="F3" s="84"/>
      <c r="G3" s="84"/>
      <c r="H3" s="84"/>
      <c r="I3" s="84"/>
      <c r="J3" s="84"/>
      <c r="K3" s="233">
        <v>0.034292321652174</v>
      </c>
      <c r="L3" s="235">
        <v>0.08035017015253007</v>
      </c>
      <c r="M3" s="84"/>
      <c r="N3" s="233">
        <v>0.1773485973841611</v>
      </c>
      <c r="O3" s="235">
        <v>0.289829969406128</v>
      </c>
      <c r="P3" s="85"/>
      <c r="Q3" s="265">
        <f>D3/Inflation!$E8</f>
        <v>151917.18911320844</v>
      </c>
      <c r="R3" s="29"/>
      <c r="S3" s="29"/>
      <c r="T3" s="29"/>
      <c r="U3" s="29"/>
      <c r="V3" s="29"/>
      <c r="W3" s="29"/>
    </row>
    <row r="4" spans="1:23" ht="15">
      <c r="A4" s="16">
        <v>2011</v>
      </c>
      <c r="B4" s="18">
        <f>5</f>
        <v>5</v>
      </c>
      <c r="C4" s="101">
        <v>0.45</v>
      </c>
      <c r="D4" s="4">
        <v>70830</v>
      </c>
      <c r="E4" s="84"/>
      <c r="F4" s="84"/>
      <c r="G4" s="84"/>
      <c r="H4" s="84"/>
      <c r="I4" s="84"/>
      <c r="J4" s="84"/>
      <c r="K4" s="233">
        <v>0.0309253800660372</v>
      </c>
      <c r="L4" s="235">
        <v>0.075407458803096</v>
      </c>
      <c r="M4" s="84"/>
      <c r="N4" s="233">
        <v>0.16809661751409716</v>
      </c>
      <c r="O4" s="235">
        <v>0.26929759979248</v>
      </c>
      <c r="P4" s="85"/>
      <c r="Q4" s="265">
        <f>D4/Inflation!$E9</f>
        <v>72399.55969298865</v>
      </c>
      <c r="R4" s="29"/>
      <c r="S4" s="29"/>
      <c r="T4" s="29"/>
      <c r="U4" s="29"/>
      <c r="V4" s="29"/>
      <c r="W4" s="29"/>
    </row>
    <row r="5" spans="1:23" ht="15">
      <c r="A5" s="16">
        <v>2010</v>
      </c>
      <c r="B5" s="18">
        <f>5</f>
        <v>5</v>
      </c>
      <c r="C5" s="101">
        <v>0.41</v>
      </c>
      <c r="D5" s="19">
        <v>70830</v>
      </c>
      <c r="E5" s="84"/>
      <c r="F5" s="84"/>
      <c r="G5" s="84"/>
      <c r="H5" s="84"/>
      <c r="I5" s="84"/>
      <c r="J5" s="84"/>
      <c r="K5" s="233">
        <v>0.029196510091424</v>
      </c>
      <c r="L5" s="235">
        <v>0.074543417169539</v>
      </c>
      <c r="M5" s="84"/>
      <c r="N5" s="233">
        <v>0.1677287281520477</v>
      </c>
      <c r="O5" s="235">
        <v>0.267974197864532</v>
      </c>
      <c r="P5" s="85"/>
      <c r="Q5" s="265">
        <f>D5/Inflation!$E10</f>
        <v>72876.33673042641</v>
      </c>
      <c r="R5" s="29"/>
      <c r="S5" s="29"/>
      <c r="T5" s="29"/>
      <c r="U5" s="29"/>
      <c r="V5" s="29"/>
      <c r="W5" s="29"/>
    </row>
    <row r="6" spans="1:23" ht="15">
      <c r="A6" s="16">
        <v>2009</v>
      </c>
      <c r="B6" s="18">
        <f>5</f>
        <v>5</v>
      </c>
      <c r="C6" s="101">
        <f>0.4</f>
        <v>0.4</v>
      </c>
      <c r="D6" s="19">
        <v>69783</v>
      </c>
      <c r="E6" s="84"/>
      <c r="F6" s="84"/>
      <c r="G6" s="84"/>
      <c r="H6" s="84"/>
      <c r="I6" s="84"/>
      <c r="J6" s="84"/>
      <c r="K6" s="233">
        <v>0.0308961272239685</v>
      </c>
      <c r="L6" s="235">
        <v>0.07688298501126062</v>
      </c>
      <c r="M6" s="84"/>
      <c r="N6" s="233">
        <v>0.17019597359224922</v>
      </c>
      <c r="O6" s="235">
        <v>0.258693665266037</v>
      </c>
      <c r="P6" s="85"/>
      <c r="Q6" s="265">
        <f>D6/Inflation!$E11</f>
        <v>71830.29237057932</v>
      </c>
      <c r="R6" s="29"/>
      <c r="S6" s="29"/>
      <c r="T6" s="29"/>
      <c r="U6" s="29"/>
      <c r="V6" s="29"/>
      <c r="W6" s="29"/>
    </row>
    <row r="7" spans="1:23" ht="15">
      <c r="A7" s="16">
        <v>2008</v>
      </c>
      <c r="B7" s="18">
        <f>5</f>
        <v>5</v>
      </c>
      <c r="C7" s="101">
        <f>0.4</f>
        <v>0.4</v>
      </c>
      <c r="D7" s="19">
        <f>69505</f>
        <v>69505</v>
      </c>
      <c r="E7" s="84"/>
      <c r="F7" s="84"/>
      <c r="G7" s="84"/>
      <c r="H7" s="84"/>
      <c r="I7" s="84"/>
      <c r="J7" s="84"/>
      <c r="K7" s="233">
        <v>0.0300489645451307</v>
      </c>
      <c r="L7" s="235">
        <v>0.07548916490185968</v>
      </c>
      <c r="M7" s="84"/>
      <c r="N7" s="233">
        <v>0.16848171814865245</v>
      </c>
      <c r="O7" s="235">
        <v>0.257702678442001</v>
      </c>
      <c r="P7" s="85"/>
      <c r="Q7" s="265">
        <f>D7/Inflation!$E12</f>
        <v>72432.00696105427</v>
      </c>
      <c r="R7" s="29"/>
      <c r="S7" s="29"/>
      <c r="T7" s="29"/>
      <c r="U7" s="29"/>
      <c r="V7" s="29"/>
      <c r="W7" s="29"/>
    </row>
    <row r="8" spans="1:23" ht="15">
      <c r="A8" s="16">
        <v>2007</v>
      </c>
      <c r="B8" s="18">
        <f>5</f>
        <v>5</v>
      </c>
      <c r="C8" s="101">
        <f>0.4</f>
        <v>0.4</v>
      </c>
      <c r="D8" s="19">
        <v>67546</v>
      </c>
      <c r="E8" s="84"/>
      <c r="F8" s="84"/>
      <c r="G8" s="84"/>
      <c r="H8" s="84"/>
      <c r="I8" s="84"/>
      <c r="J8" s="84"/>
      <c r="K8" s="233">
        <v>0.0309963133186102</v>
      </c>
      <c r="L8" s="235">
        <v>0.0746132914976848</v>
      </c>
      <c r="M8" s="84"/>
      <c r="N8" s="233">
        <v>0.1663823874745932</v>
      </c>
      <c r="O8" s="235">
        <v>0.253614693880081</v>
      </c>
      <c r="P8" s="85"/>
      <c r="Q8" s="265">
        <f>D8/Inflation!$E13</f>
        <v>70854.05592376045</v>
      </c>
      <c r="R8" s="29"/>
      <c r="S8" s="29"/>
      <c r="T8" s="29"/>
      <c r="U8" s="29"/>
      <c r="V8" s="29"/>
      <c r="W8" s="29"/>
    </row>
    <row r="9" spans="1:23" ht="15">
      <c r="A9" s="16">
        <v>2006</v>
      </c>
      <c r="B9" s="18">
        <f>5</f>
        <v>5</v>
      </c>
      <c r="C9" s="101">
        <f>0.4</f>
        <v>0.4</v>
      </c>
      <c r="D9" s="19">
        <v>66679</v>
      </c>
      <c r="E9" s="84"/>
      <c r="F9" s="84"/>
      <c r="G9" s="84"/>
      <c r="H9" s="84"/>
      <c r="I9" s="84"/>
      <c r="J9" s="84"/>
      <c r="K9" s="233">
        <v>0.031323004513979</v>
      </c>
      <c r="L9" s="235">
        <v>0.07431182914529948</v>
      </c>
      <c r="M9" s="84"/>
      <c r="N9" s="233">
        <v>0.16654903831981333</v>
      </c>
      <c r="O9" s="235">
        <v>0.256015628576279</v>
      </c>
      <c r="P9" s="85"/>
      <c r="Q9" s="265">
        <f>D9/Inflation!$E14</f>
        <v>70436.26977823446</v>
      </c>
      <c r="R9" s="29"/>
      <c r="S9" s="29"/>
      <c r="T9" s="29"/>
      <c r="U9" s="29"/>
      <c r="V9" s="29"/>
      <c r="W9" s="29"/>
    </row>
    <row r="10" spans="1:23" ht="15">
      <c r="A10" s="16">
        <v>2005</v>
      </c>
      <c r="B10" s="18">
        <f>7</f>
        <v>7</v>
      </c>
      <c r="C10" s="101">
        <v>0.4809</v>
      </c>
      <c r="D10" s="17">
        <v>49624</v>
      </c>
      <c r="E10" s="84"/>
      <c r="F10" s="84"/>
      <c r="G10" s="84"/>
      <c r="H10" s="84"/>
      <c r="I10" s="84"/>
      <c r="J10" s="84"/>
      <c r="K10" s="233">
        <v>0.0674457922577858</v>
      </c>
      <c r="L10" s="235">
        <v>0.1185678141227531</v>
      </c>
      <c r="M10" s="84"/>
      <c r="N10" s="233">
        <v>0.23636135104853614</v>
      </c>
      <c r="O10" s="235">
        <v>0.320587813854218</v>
      </c>
      <c r="P10" s="85"/>
      <c r="Q10" s="265">
        <f>D10/Inflation!$E15</f>
        <v>52835.397079296534</v>
      </c>
      <c r="R10" s="29"/>
      <c r="S10" s="29"/>
      <c r="T10" s="29"/>
      <c r="U10" s="29"/>
      <c r="V10" s="29"/>
      <c r="W10" s="29"/>
    </row>
    <row r="11" spans="1:23" ht="15">
      <c r="A11" s="16">
        <v>2004</v>
      </c>
      <c r="B11" s="18">
        <f>7</f>
        <v>7</v>
      </c>
      <c r="C11" s="101">
        <v>0.4809</v>
      </c>
      <c r="D11" s="17">
        <f>48747</f>
        <v>48747</v>
      </c>
      <c r="E11" s="84"/>
      <c r="F11" s="84"/>
      <c r="G11" s="84"/>
      <c r="H11" s="84"/>
      <c r="I11" s="84"/>
      <c r="J11" s="84"/>
      <c r="K11" s="233">
        <v>0.0684367641806602</v>
      </c>
      <c r="L11" s="235">
        <v>0.1205121796547185</v>
      </c>
      <c r="M11" s="84"/>
      <c r="N11" s="233">
        <v>0.24346834909075094</v>
      </c>
      <c r="O11" s="235">
        <v>0.338993906974792</v>
      </c>
      <c r="P11" s="85"/>
      <c r="Q11" s="265">
        <f>D11/Inflation!$E16</f>
        <v>52382.24735236328</v>
      </c>
      <c r="R11" s="29"/>
      <c r="S11" s="29"/>
      <c r="T11" s="29"/>
      <c r="U11" s="29"/>
      <c r="V11" s="29"/>
      <c r="W11" s="29"/>
    </row>
    <row r="12" spans="1:23" ht="15">
      <c r="A12" s="16">
        <v>2003</v>
      </c>
      <c r="B12" s="18">
        <f>7</f>
        <v>7</v>
      </c>
      <c r="C12" s="101">
        <v>0.4809</v>
      </c>
      <c r="D12" s="17">
        <f>47932</f>
        <v>47932</v>
      </c>
      <c r="E12" s="84"/>
      <c r="F12" s="84"/>
      <c r="G12" s="84"/>
      <c r="H12" s="84"/>
      <c r="I12" s="84"/>
      <c r="J12" s="84"/>
      <c r="K12" s="233">
        <v>0.0689707025885582</v>
      </c>
      <c r="L12" s="235">
        <v>0.12155591600380637</v>
      </c>
      <c r="M12" s="84"/>
      <c r="N12" s="233">
        <v>0.2460400561583216</v>
      </c>
      <c r="O12" s="235">
        <v>0.344417363405228</v>
      </c>
      <c r="P12" s="85"/>
      <c r="Q12" s="265">
        <f>D12/Inflation!$E17</f>
        <v>51983.41544011733</v>
      </c>
      <c r="R12" s="29"/>
      <c r="S12" s="29"/>
      <c r="T12" s="29"/>
      <c r="U12" s="29"/>
      <c r="V12" s="29"/>
      <c r="W12" s="29"/>
    </row>
    <row r="13" spans="1:23" ht="15">
      <c r="A13" s="16">
        <v>2002</v>
      </c>
      <c r="B13" s="18">
        <f>7</f>
        <v>7</v>
      </c>
      <c r="C13" s="101">
        <f>49.58/100</f>
        <v>0.49579999999999996</v>
      </c>
      <c r="D13" s="20">
        <f>47131</f>
        <v>47131</v>
      </c>
      <c r="E13" s="84"/>
      <c r="F13" s="84"/>
      <c r="G13" s="84"/>
      <c r="H13" s="84"/>
      <c r="I13" s="84"/>
      <c r="J13" s="84"/>
      <c r="K13" s="233">
        <v>0.0758033990859985</v>
      </c>
      <c r="L13" s="235">
        <v>0.12531343422318791</v>
      </c>
      <c r="M13" s="84"/>
      <c r="N13" s="233">
        <v>0.2439661930867515</v>
      </c>
      <c r="O13" s="235">
        <v>0.337818711996078</v>
      </c>
      <c r="P13" s="85"/>
      <c r="Q13" s="265">
        <f>D13/Inflation!$E18</f>
        <v>51542.32657127157</v>
      </c>
      <c r="R13" s="29"/>
      <c r="S13" s="29"/>
      <c r="T13" s="29"/>
      <c r="U13" s="29"/>
      <c r="V13" s="29"/>
      <c r="W13" s="29"/>
    </row>
    <row r="14" spans="1:23" ht="15">
      <c r="A14" s="16">
        <v>2001</v>
      </c>
      <c r="B14" s="18">
        <f>7</f>
        <v>7</v>
      </c>
      <c r="C14" s="101">
        <f>52.75/100</f>
        <v>0.5275</v>
      </c>
      <c r="D14" s="17">
        <v>46343</v>
      </c>
      <c r="E14" s="84"/>
      <c r="F14" s="84"/>
      <c r="G14" s="84"/>
      <c r="H14" s="84"/>
      <c r="I14" s="84"/>
      <c r="J14" s="84"/>
      <c r="K14" s="233">
        <v>0.0699121430516243</v>
      </c>
      <c r="L14" s="235">
        <v>0.12670365524172958</v>
      </c>
      <c r="M14" s="84"/>
      <c r="N14" s="233">
        <v>0.2524308112233838</v>
      </c>
      <c r="O14" s="235">
        <v>0.357556909322739</v>
      </c>
      <c r="P14" s="85"/>
      <c r="Q14" s="265">
        <f>D14/Inflation!$E19</f>
        <v>51059.37262028391</v>
      </c>
      <c r="R14" s="29"/>
      <c r="S14" s="29"/>
      <c r="T14" s="29"/>
      <c r="U14" s="29"/>
      <c r="V14" s="29"/>
      <c r="W14" s="29"/>
    </row>
    <row r="15" spans="1:23" ht="15">
      <c r="A15" s="16">
        <v>2000</v>
      </c>
      <c r="B15" s="18">
        <f>7</f>
        <v>7</v>
      </c>
      <c r="C15" s="101">
        <f>53.25/100</f>
        <v>0.5325</v>
      </c>
      <c r="D15" s="21">
        <v>299200</v>
      </c>
      <c r="E15" s="84"/>
      <c r="F15" s="84"/>
      <c r="G15" s="84"/>
      <c r="H15" s="84"/>
      <c r="I15" s="84"/>
      <c r="J15" s="84"/>
      <c r="K15" s="233">
        <v>0.0342619530856609</v>
      </c>
      <c r="L15" s="235">
        <v>0.12313939087964541</v>
      </c>
      <c r="M15" s="84"/>
      <c r="N15" s="233">
        <v>0.24637864189995046</v>
      </c>
      <c r="O15" s="235">
        <v>0.351613283157349</v>
      </c>
      <c r="P15" s="85"/>
      <c r="Q15" s="265">
        <f>D15/Inflation!$E20/6.55957</f>
        <v>50630.41815966792</v>
      </c>
      <c r="R15" s="29"/>
      <c r="S15" s="29"/>
      <c r="T15" s="29"/>
      <c r="U15" s="29"/>
      <c r="V15" s="29"/>
      <c r="W15" s="29"/>
    </row>
    <row r="16" spans="1:39" ht="15.75">
      <c r="A16" s="16">
        <v>1999</v>
      </c>
      <c r="B16" s="18">
        <f>7</f>
        <v>7</v>
      </c>
      <c r="C16" s="101">
        <f>54/100</f>
        <v>0.54</v>
      </c>
      <c r="D16" s="21">
        <v>295070</v>
      </c>
      <c r="E16" s="84"/>
      <c r="F16" s="84"/>
      <c r="G16" s="84"/>
      <c r="H16" s="84"/>
      <c r="I16" s="84"/>
      <c r="J16" s="84"/>
      <c r="K16" s="233">
        <v>0.0577165894210339</v>
      </c>
      <c r="L16" s="235">
        <v>0.13832054858734352</v>
      </c>
      <c r="M16" s="84"/>
      <c r="N16" s="233">
        <v>0.25578074725321925</v>
      </c>
      <c r="O16" s="235">
        <v>0.356988221406937</v>
      </c>
      <c r="P16" s="85"/>
      <c r="Q16" s="265">
        <f>D16/Inflation!$E21/6.55957</f>
        <v>50040.357735153586</v>
      </c>
      <c r="R16" s="29"/>
      <c r="S16" s="29"/>
      <c r="T16" s="29"/>
      <c r="U16" s="29"/>
      <c r="V16" s="29"/>
      <c r="W16" s="29"/>
      <c r="X16" s="70"/>
      <c r="Y16" s="71"/>
      <c r="Z16" s="71"/>
      <c r="AA16" s="71"/>
      <c r="AB16" s="71"/>
      <c r="AC16" s="71"/>
      <c r="AD16" s="71"/>
      <c r="AE16" s="71"/>
      <c r="AF16" s="71"/>
      <c r="AG16" s="71"/>
      <c r="AH16" s="71"/>
      <c r="AI16" s="71"/>
      <c r="AJ16" s="71"/>
      <c r="AK16" s="71"/>
      <c r="AL16" s="71"/>
      <c r="AM16" s="71"/>
    </row>
    <row r="17" spans="1:39" ht="15">
      <c r="A17" s="16">
        <v>1998</v>
      </c>
      <c r="B17" s="18">
        <f>7</f>
        <v>7</v>
      </c>
      <c r="C17" s="102">
        <v>0.54</v>
      </c>
      <c r="D17" s="21">
        <v>293600</v>
      </c>
      <c r="E17" s="24">
        <v>183466.82252342658</v>
      </c>
      <c r="F17" s="24">
        <v>241615.81234140656</v>
      </c>
      <c r="G17" s="24">
        <v>589167.876283917</v>
      </c>
      <c r="H17" s="24">
        <v>441875.9072129378</v>
      </c>
      <c r="I17" s="24">
        <v>1199163.814961262</v>
      </c>
      <c r="J17" s="24">
        <v>3597816.6279430212</v>
      </c>
      <c r="K17" s="233">
        <v>0.0500366054475307</v>
      </c>
      <c r="L17" s="232">
        <v>0.1354777191009594</v>
      </c>
      <c r="M17" s="34">
        <v>0.16598741647190163</v>
      </c>
      <c r="N17" s="233">
        <v>0.24950807040897732</v>
      </c>
      <c r="O17" s="232">
        <v>0.35401126742363</v>
      </c>
      <c r="P17" s="30">
        <v>0.290185317112701</v>
      </c>
      <c r="Q17" s="265">
        <f>D17/Inflation!$E22/6.55957</f>
        <v>49943.19534449103</v>
      </c>
      <c r="R17" s="266">
        <f>E17/Inflation!$E22/6.55957</f>
        <v>31208.853394143604</v>
      </c>
      <c r="S17" s="266">
        <f>F17/Inflation!$E22/6.55957</f>
        <v>41100.36006159658</v>
      </c>
      <c r="T17" s="266">
        <f>G17/Inflation!$E22/6.55957</f>
        <v>100221.1387464121</v>
      </c>
      <c r="U17" s="266">
        <f>H17/Inflation!$E22/6.55957</f>
        <v>75165.85405980908</v>
      </c>
      <c r="V17" s="266">
        <f>I17/Inflation!$E22/6.55957</f>
        <v>203985.26110577455</v>
      </c>
      <c r="W17" s="266">
        <f>J17/Inflation!$E22/6.55957</f>
        <v>612011.0989884753</v>
      </c>
      <c r="X17" s="72"/>
      <c r="Y17" s="73"/>
      <c r="Z17" s="73"/>
      <c r="AA17" s="73"/>
      <c r="AB17" s="73"/>
      <c r="AC17" s="73"/>
      <c r="AD17" s="73"/>
      <c r="AE17" s="73"/>
      <c r="AF17" s="72"/>
      <c r="AG17" s="73"/>
      <c r="AH17" s="73"/>
      <c r="AI17" s="73"/>
      <c r="AJ17" s="73"/>
      <c r="AK17" s="73"/>
      <c r="AL17" s="73"/>
      <c r="AM17" s="73"/>
    </row>
    <row r="18" spans="1:39" ht="15">
      <c r="A18" s="16">
        <v>1997</v>
      </c>
      <c r="B18" s="18">
        <f>7</f>
        <v>7</v>
      </c>
      <c r="C18" s="102">
        <v>0.54</v>
      </c>
      <c r="D18" s="22">
        <v>291270</v>
      </c>
      <c r="E18" s="22">
        <v>178878.34809686962</v>
      </c>
      <c r="F18" s="22">
        <v>235141.15157737306</v>
      </c>
      <c r="G18" s="22">
        <v>571604.3885500231</v>
      </c>
      <c r="H18" s="22">
        <v>428703.29141251737</v>
      </c>
      <c r="I18" s="22">
        <v>1173206.7948114234</v>
      </c>
      <c r="J18" s="22">
        <v>3531709.7677096403</v>
      </c>
      <c r="K18" s="33">
        <v>0.03286540465651404</v>
      </c>
      <c r="L18" s="33">
        <v>0.13183416878864476</v>
      </c>
      <c r="M18" s="33">
        <v>0.16183662186648834</v>
      </c>
      <c r="N18" s="33">
        <v>0.24132469608265406</v>
      </c>
      <c r="O18" s="33">
        <v>0.3405210581119907</v>
      </c>
      <c r="P18" s="31">
        <v>0.2861520839075499</v>
      </c>
      <c r="Q18" s="265">
        <f>D18/Inflation!$E23/6.55957</f>
        <v>49807.30685168684</v>
      </c>
      <c r="R18" s="266">
        <f>E18/Inflation!$E23/6.55957</f>
        <v>30588.281569621446</v>
      </c>
      <c r="S18" s="266">
        <f>F18/Inflation!$E23/6.55957</f>
        <v>40209.24739957162</v>
      </c>
      <c r="T18" s="266">
        <f>G18/Inflation!$E23/6.55957</f>
        <v>97744.61900738775</v>
      </c>
      <c r="U18" s="266">
        <f>H18/Inflation!$E23/6.55957</f>
        <v>73308.46425554084</v>
      </c>
      <c r="V18" s="266">
        <f>I18/Inflation!$E23/6.55957</f>
        <v>200618.91313783283</v>
      </c>
      <c r="W18" s="266">
        <f>J18/Inflation!$E23/6.55957</f>
        <v>603924.0296337203</v>
      </c>
      <c r="X18" s="72"/>
      <c r="Y18" s="73"/>
      <c r="Z18" s="73"/>
      <c r="AA18" s="73"/>
      <c r="AB18" s="73"/>
      <c r="AC18" s="73"/>
      <c r="AD18" s="73"/>
      <c r="AE18" s="73"/>
      <c r="AF18" s="72"/>
      <c r="AG18" s="73"/>
      <c r="AH18" s="73"/>
      <c r="AI18" s="73"/>
      <c r="AJ18" s="73"/>
      <c r="AK18" s="73"/>
      <c r="AL18" s="73"/>
      <c r="AM18" s="73"/>
    </row>
    <row r="19" spans="1:39" ht="15">
      <c r="A19" s="16">
        <v>1996</v>
      </c>
      <c r="B19" s="18">
        <f>7</f>
        <v>7</v>
      </c>
      <c r="C19" s="102">
        <v>0.54</v>
      </c>
      <c r="D19" s="21">
        <v>288100</v>
      </c>
      <c r="E19" s="21">
        <v>176173.4419447028</v>
      </c>
      <c r="F19" s="21">
        <v>231321.78761790902</v>
      </c>
      <c r="G19" s="21">
        <v>562035.8538247127</v>
      </c>
      <c r="H19" s="21">
        <v>421526.89036853454</v>
      </c>
      <c r="I19" s="22">
        <v>1138011.8638284223</v>
      </c>
      <c r="J19" s="22">
        <v>3362497.8522610394</v>
      </c>
      <c r="K19" s="33">
        <v>0.033034452234491904</v>
      </c>
      <c r="L19" s="33">
        <v>0.12861001801889815</v>
      </c>
      <c r="M19" s="33">
        <v>0.15842972085148857</v>
      </c>
      <c r="N19" s="33">
        <v>0.23778826756493193</v>
      </c>
      <c r="O19" s="33">
        <v>0.3382828473592186</v>
      </c>
      <c r="P19" s="31">
        <v>0.2827198889317079</v>
      </c>
      <c r="Q19" s="265">
        <f>D19/Inflation!$E24/6.55957</f>
        <v>49699.386628372304</v>
      </c>
      <c r="R19" s="266">
        <f>E19/Inflation!$E24/6.55957</f>
        <v>30391.225285876037</v>
      </c>
      <c r="S19" s="266">
        <f>F19/Inflation!$E24/6.55957</f>
        <v>39904.72390971428</v>
      </c>
      <c r="T19" s="266">
        <f>G19/Inflation!$E24/6.55957</f>
        <v>96955.35299632674</v>
      </c>
      <c r="U19" s="266">
        <f>H19/Inflation!$E24/6.55957</f>
        <v>72716.51474724508</v>
      </c>
      <c r="V19" s="266">
        <f>I19/Inflation!$E24/6.55957</f>
        <v>196315.4863175402</v>
      </c>
      <c r="W19" s="266">
        <f>J19/Inflation!$E24/6.55957</f>
        <v>580055.8167184759</v>
      </c>
      <c r="X19" s="72"/>
      <c r="Y19" s="73"/>
      <c r="Z19" s="73"/>
      <c r="AA19" s="73"/>
      <c r="AB19" s="73"/>
      <c r="AC19" s="73"/>
      <c r="AD19" s="73"/>
      <c r="AE19" s="73"/>
      <c r="AF19" s="72"/>
      <c r="AG19" s="73"/>
      <c r="AH19" s="73"/>
      <c r="AI19" s="73"/>
      <c r="AJ19" s="73"/>
      <c r="AK19" s="73"/>
      <c r="AL19" s="73"/>
      <c r="AM19" s="73"/>
    </row>
    <row r="20" spans="1:39" ht="15">
      <c r="A20" s="16">
        <v>1995</v>
      </c>
      <c r="B20" s="18">
        <f>7</f>
        <v>7</v>
      </c>
      <c r="C20" s="102">
        <v>0.568</v>
      </c>
      <c r="D20" s="21">
        <v>282730</v>
      </c>
      <c r="E20" s="22">
        <v>173847.52843164123</v>
      </c>
      <c r="F20" s="22">
        <v>227778.48734066662</v>
      </c>
      <c r="G20" s="22">
        <v>559553.9547510757</v>
      </c>
      <c r="H20" s="22">
        <v>419665.46606330684</v>
      </c>
      <c r="I20" s="22">
        <v>1138488.6581716458</v>
      </c>
      <c r="J20" s="22">
        <v>3363084.273886723</v>
      </c>
      <c r="K20" s="33">
        <v>0.038919190985049465</v>
      </c>
      <c r="L20" s="33">
        <v>0.14091345758293067</v>
      </c>
      <c r="M20" s="33">
        <v>0.17233380649363472</v>
      </c>
      <c r="N20" s="33">
        <v>0.2561647548569912</v>
      </c>
      <c r="O20" s="33">
        <v>0.36110101437789555</v>
      </c>
      <c r="P20" s="31">
        <v>0.2739548437037455</v>
      </c>
      <c r="Q20" s="265">
        <f>D20/Inflation!$E25/6.55957</f>
        <v>49137.56483722076</v>
      </c>
      <c r="R20" s="266">
        <f>E20/Inflation!$E25/6.55957</f>
        <v>30214.14140735101</v>
      </c>
      <c r="S20" s="266">
        <f>F20/Inflation!$E25/6.55957</f>
        <v>39587.16864225966</v>
      </c>
      <c r="T20" s="266">
        <f>G20/Inflation!$E25/6.55957</f>
        <v>97248.67800199581</v>
      </c>
      <c r="U20" s="266">
        <f>H20/Inflation!$E25/6.55957</f>
        <v>72936.50850149686</v>
      </c>
      <c r="V20" s="266">
        <f>I20/Inflation!$E25/6.55957</f>
        <v>197865.66780090446</v>
      </c>
      <c r="W20" s="266">
        <f>J20/Inflation!$E25/6.55957</f>
        <v>584493.2322751259</v>
      </c>
      <c r="X20" s="72"/>
      <c r="Y20" s="73"/>
      <c r="Z20" s="73"/>
      <c r="AA20" s="73"/>
      <c r="AB20" s="73"/>
      <c r="AC20" s="73"/>
      <c r="AD20" s="73"/>
      <c r="AE20" s="73"/>
      <c r="AF20" s="72"/>
      <c r="AG20" s="73"/>
      <c r="AH20" s="73"/>
      <c r="AI20" s="73"/>
      <c r="AJ20" s="73"/>
      <c r="AK20" s="73"/>
      <c r="AL20" s="73"/>
      <c r="AM20" s="73"/>
    </row>
    <row r="21" spans="1:39" ht="15">
      <c r="A21" s="16">
        <v>1994</v>
      </c>
      <c r="B21" s="18">
        <f>7</f>
        <v>7</v>
      </c>
      <c r="C21" s="102">
        <v>0.568</v>
      </c>
      <c r="D21" s="22">
        <v>277730</v>
      </c>
      <c r="E21" s="21">
        <v>168250.50119778723</v>
      </c>
      <c r="F21" s="21">
        <v>223546.89920366573</v>
      </c>
      <c r="G21" s="21">
        <v>548683.6924285915</v>
      </c>
      <c r="H21" s="21">
        <v>411512.7693214437</v>
      </c>
      <c r="I21" s="22">
        <v>1127108.3876064413</v>
      </c>
      <c r="J21" s="22">
        <v>3344337.923704885</v>
      </c>
      <c r="K21" s="33">
        <v>0.03913049734637785</v>
      </c>
      <c r="L21" s="33">
        <v>0.14110027002917347</v>
      </c>
      <c r="M21" s="33">
        <v>0.1719495793399114</v>
      </c>
      <c r="N21" s="33">
        <v>0.2527234526675899</v>
      </c>
      <c r="O21" s="33">
        <v>0.3593604317765311</v>
      </c>
      <c r="P21" s="31">
        <v>0.27000794886106927</v>
      </c>
      <c r="Q21" s="265">
        <f>D21/Inflation!$E26/6.55957</f>
        <v>48629.35361924316</v>
      </c>
      <c r="R21" s="266">
        <f>E21/Inflation!$E26/6.55957</f>
        <v>29459.95434185032</v>
      </c>
      <c r="S21" s="266">
        <f>F21/Inflation!$E26/6.55957</f>
        <v>39142.12080747621</v>
      </c>
      <c r="T21" s="266">
        <f>G21/Inflation!$E26/6.55957</f>
        <v>96072.20431434138</v>
      </c>
      <c r="U21" s="266">
        <f>H21/Inflation!$E26/6.55957</f>
        <v>72054.15323575604</v>
      </c>
      <c r="V21" s="266">
        <f>I21/Inflation!$E26/6.55957</f>
        <v>197351.93298573655</v>
      </c>
      <c r="W21" s="266">
        <f>J21/Inflation!$E26/6.55957</f>
        <v>585579.4891228542</v>
      </c>
      <c r="X21" s="72"/>
      <c r="Y21" s="73"/>
      <c r="Z21" s="73"/>
      <c r="AA21" s="73"/>
      <c r="AB21" s="73"/>
      <c r="AC21" s="73"/>
      <c r="AD21" s="73"/>
      <c r="AE21" s="73"/>
      <c r="AF21" s="72"/>
      <c r="AG21" s="73"/>
      <c r="AH21" s="73"/>
      <c r="AI21" s="73"/>
      <c r="AJ21" s="73"/>
      <c r="AK21" s="73"/>
      <c r="AL21" s="73"/>
      <c r="AM21" s="73"/>
    </row>
    <row r="22" spans="1:39" ht="15">
      <c r="A22" s="16">
        <v>1993</v>
      </c>
      <c r="B22" s="18">
        <f>7</f>
        <v>7</v>
      </c>
      <c r="C22" s="102">
        <v>0.568</v>
      </c>
      <c r="D22" s="22">
        <v>273900</v>
      </c>
      <c r="E22" s="22">
        <v>166696.919907086</v>
      </c>
      <c r="F22" s="22">
        <v>221361.5891643655</v>
      </c>
      <c r="G22" s="22">
        <v>546159.1665728311</v>
      </c>
      <c r="H22" s="22">
        <v>409619.3749296234</v>
      </c>
      <c r="I22" s="22">
        <v>1109646.656554791</v>
      </c>
      <c r="J22" s="22">
        <v>3239799.635227308</v>
      </c>
      <c r="K22" s="33">
        <v>0.03853597473688082</v>
      </c>
      <c r="L22" s="33">
        <v>0.14442687651843336</v>
      </c>
      <c r="M22" s="33">
        <v>0.17654261126586782</v>
      </c>
      <c r="N22" s="33">
        <v>0.26199879085109223</v>
      </c>
      <c r="O22" s="33">
        <v>0.3686207198553931</v>
      </c>
      <c r="P22" s="31">
        <v>0.27591533251287254</v>
      </c>
      <c r="Q22" s="265">
        <f>D22/Inflation!$E27/6.55957</f>
        <v>48402.83073419954</v>
      </c>
      <c r="R22" s="266">
        <f>E22/Inflation!$E27/6.55957</f>
        <v>29458.206638098214</v>
      </c>
      <c r="S22" s="266">
        <f>F22/Inflation!$E27/6.55957</f>
        <v>39118.391863366924</v>
      </c>
      <c r="T22" s="266">
        <f>G22/Inflation!$E27/6.55957</f>
        <v>96515.69804146123</v>
      </c>
      <c r="U22" s="266">
        <f>H22/Inflation!$E27/6.55957</f>
        <v>72386.77353109594</v>
      </c>
      <c r="V22" s="266">
        <f>I22/Inflation!$E27/6.55957</f>
        <v>196093.60822194957</v>
      </c>
      <c r="W22" s="266">
        <f>J22/Inflation!$E27/6.55957</f>
        <v>572528.1977240919</v>
      </c>
      <c r="X22" s="72"/>
      <c r="Y22" s="73"/>
      <c r="Z22" s="73"/>
      <c r="AA22" s="73"/>
      <c r="AB22" s="73"/>
      <c r="AC22" s="73"/>
      <c r="AD22" s="73"/>
      <c r="AE22" s="73"/>
      <c r="AF22" s="72"/>
      <c r="AG22" s="73"/>
      <c r="AH22" s="73"/>
      <c r="AI22" s="73"/>
      <c r="AJ22" s="73"/>
      <c r="AK22" s="73"/>
      <c r="AL22" s="73"/>
      <c r="AM22" s="73"/>
    </row>
    <row r="23" spans="1:39" ht="15">
      <c r="A23" s="16">
        <v>1992</v>
      </c>
      <c r="B23" s="18">
        <f>13</f>
        <v>13</v>
      </c>
      <c r="C23" s="102">
        <v>0.568</v>
      </c>
      <c r="D23" s="22">
        <v>261290</v>
      </c>
      <c r="E23" s="21">
        <v>165269.68911670332</v>
      </c>
      <c r="F23" s="21">
        <v>219057.23198353886</v>
      </c>
      <c r="G23" s="21">
        <v>548711.5146548752</v>
      </c>
      <c r="H23" s="21">
        <v>411533.6359911564</v>
      </c>
      <c r="I23" s="22">
        <v>1120256.5469505496</v>
      </c>
      <c r="J23" s="22">
        <v>3269749.243337665</v>
      </c>
      <c r="K23" s="33">
        <v>0.041677094823221204</v>
      </c>
      <c r="L23" s="33">
        <v>0.15677478664232944</v>
      </c>
      <c r="M23" s="33">
        <v>0.19119145369862878</v>
      </c>
      <c r="N23" s="33">
        <v>0.275709099219635</v>
      </c>
      <c r="O23" s="33">
        <v>0.38117608274420894</v>
      </c>
      <c r="P23" s="31">
        <v>0.2711841185988194</v>
      </c>
      <c r="Q23" s="265">
        <f>D23/Inflation!$E28/6.55957</f>
        <v>46664.154760282625</v>
      </c>
      <c r="R23" s="266">
        <f>E23/Inflation!$E28/6.55957</f>
        <v>29515.750124863713</v>
      </c>
      <c r="S23" s="266">
        <f>F23/Inflation!$E28/6.55957</f>
        <v>39121.74432484592</v>
      </c>
      <c r="T23" s="266">
        <f>G23/Inflation!$E28/6.55957</f>
        <v>97995.17409240377</v>
      </c>
      <c r="U23" s="266">
        <f>H23/Inflation!$E28/6.55957</f>
        <v>73496.38056930283</v>
      </c>
      <c r="V23" s="266">
        <f>I23/Inflation!$E28/6.55957</f>
        <v>200068.21875356982</v>
      </c>
      <c r="W23" s="266">
        <f>J23/Inflation!$E28/6.55957</f>
        <v>583949.1933040905</v>
      </c>
      <c r="X23" s="72"/>
      <c r="Y23" s="73"/>
      <c r="Z23" s="73"/>
      <c r="AA23" s="73"/>
      <c r="AB23" s="73"/>
      <c r="AC23" s="73"/>
      <c r="AD23" s="73"/>
      <c r="AE23" s="73"/>
      <c r="AF23" s="72"/>
      <c r="AG23" s="73"/>
      <c r="AH23" s="73"/>
      <c r="AI23" s="73"/>
      <c r="AJ23" s="73"/>
      <c r="AK23" s="73"/>
      <c r="AL23" s="73"/>
      <c r="AM23" s="73"/>
    </row>
    <row r="24" spans="1:39" ht="15">
      <c r="A24" s="16">
        <v>1991</v>
      </c>
      <c r="B24" s="18">
        <f>13</f>
        <v>13</v>
      </c>
      <c r="C24" s="102">
        <v>0.568</v>
      </c>
      <c r="D24" s="22">
        <v>254170</v>
      </c>
      <c r="E24" s="22">
        <v>162153.37469599207</v>
      </c>
      <c r="F24" s="22">
        <v>216876.2552236625</v>
      </c>
      <c r="G24" s="22">
        <v>546791.6541850502</v>
      </c>
      <c r="H24" s="22">
        <v>410093.7406387876</v>
      </c>
      <c r="I24" s="22">
        <v>1140909.473263587</v>
      </c>
      <c r="J24" s="22">
        <v>3385695.960876397</v>
      </c>
      <c r="K24" s="33">
        <v>0.04259736028751646</v>
      </c>
      <c r="L24" s="33">
        <v>0.16226634151356767</v>
      </c>
      <c r="M24" s="33">
        <v>0.1978691734152325</v>
      </c>
      <c r="N24" s="33">
        <v>0.28479530710723705</v>
      </c>
      <c r="O24" s="33">
        <v>0.39032203797446413</v>
      </c>
      <c r="P24" s="31">
        <v>0.2789420286251114</v>
      </c>
      <c r="Q24" s="265">
        <f>D24/Inflation!$E29/6.55957</f>
        <v>46038.28723519982</v>
      </c>
      <c r="R24" s="266">
        <f>E24/Inflation!$E29/6.55957</f>
        <v>29371.143881697546</v>
      </c>
      <c r="S24" s="266">
        <f>F24/Inflation!$E29/6.55957</f>
        <v>39283.20152843168</v>
      </c>
      <c r="T24" s="266">
        <f>G24/Inflation!$E29/6.55957</f>
        <v>99041.39447291731</v>
      </c>
      <c r="U24" s="266">
        <f>H24/Inflation!$E29/6.55957</f>
        <v>74281.04585468798</v>
      </c>
      <c r="V24" s="266">
        <f>I24/Inflation!$E29/6.55957</f>
        <v>206655.06566262562</v>
      </c>
      <c r="W24" s="266">
        <f>J24/Inflation!$E29/6.55957</f>
        <v>613257.4384777253</v>
      </c>
      <c r="X24" s="72"/>
      <c r="Y24" s="73"/>
      <c r="Z24" s="73"/>
      <c r="AA24" s="73"/>
      <c r="AB24" s="73"/>
      <c r="AC24" s="73"/>
      <c r="AD24" s="73"/>
      <c r="AE24" s="73"/>
      <c r="AF24" s="72"/>
      <c r="AG24" s="73"/>
      <c r="AH24" s="73"/>
      <c r="AI24" s="73"/>
      <c r="AJ24" s="73"/>
      <c r="AK24" s="73"/>
      <c r="AL24" s="73"/>
      <c r="AM24" s="73"/>
    </row>
    <row r="25" spans="1:39" ht="15">
      <c r="A25" s="16">
        <v>1990</v>
      </c>
      <c r="B25" s="18">
        <f>13</f>
        <v>13</v>
      </c>
      <c r="C25" s="102">
        <v>0.568</v>
      </c>
      <c r="D25" s="22">
        <v>246770</v>
      </c>
      <c r="E25" s="21">
        <v>157427.0620774208</v>
      </c>
      <c r="F25" s="21">
        <v>210187.6883938407</v>
      </c>
      <c r="G25" s="21">
        <v>538271.189290199</v>
      </c>
      <c r="H25" s="21">
        <v>403703.3919676492</v>
      </c>
      <c r="I25" s="22">
        <v>1154730.97639683</v>
      </c>
      <c r="J25" s="22">
        <v>3504774.6272621886</v>
      </c>
      <c r="K25" s="33">
        <v>0.04237257520951685</v>
      </c>
      <c r="L25" s="33">
        <v>0.16595909772014686</v>
      </c>
      <c r="M25" s="33">
        <v>0.2025189549960692</v>
      </c>
      <c r="N25" s="33">
        <v>0.2914720407242633</v>
      </c>
      <c r="O25" s="33">
        <v>0.39664304217819035</v>
      </c>
      <c r="P25" s="31">
        <v>0.28997433022476093</v>
      </c>
      <c r="Q25" s="265">
        <f>D25/Inflation!$E30/6.55957</f>
        <v>45374.47169008465</v>
      </c>
      <c r="R25" s="266">
        <f>E25/Inflation!$E30/6.55957</f>
        <v>28946.670063156493</v>
      </c>
      <c r="S25" s="266">
        <f>F25/Inflation!$E30/6.55957</f>
        <v>38647.952816917204</v>
      </c>
      <c r="T25" s="266">
        <f>G25/Inflation!$E30/6.55957</f>
        <v>98973.82518149015</v>
      </c>
      <c r="U25" s="266">
        <f>H25/Inflation!$E30/6.55957</f>
        <v>74230.36888611762</v>
      </c>
      <c r="V25" s="266">
        <f>I25/Inflation!$E30/6.55957</f>
        <v>212324.46406849197</v>
      </c>
      <c r="W25" s="266">
        <f>J25/Inflation!$E30/6.55957</f>
        <v>644435.2923971112</v>
      </c>
      <c r="X25" s="72"/>
      <c r="Y25" s="73"/>
      <c r="Z25" s="73"/>
      <c r="AA25" s="73"/>
      <c r="AB25" s="73"/>
      <c r="AC25" s="73"/>
      <c r="AD25" s="73"/>
      <c r="AE25" s="73"/>
      <c r="AF25" s="72"/>
      <c r="AG25" s="73"/>
      <c r="AH25" s="73"/>
      <c r="AI25" s="73"/>
      <c r="AJ25" s="73"/>
      <c r="AK25" s="73"/>
      <c r="AL25" s="73"/>
      <c r="AM25" s="73"/>
    </row>
    <row r="26" spans="1:39" ht="15">
      <c r="A26" s="16">
        <v>1989</v>
      </c>
      <c r="B26" s="18">
        <f>13</f>
        <v>13</v>
      </c>
      <c r="C26" s="102">
        <v>0.568</v>
      </c>
      <c r="D26" s="22">
        <v>239120</v>
      </c>
      <c r="E26" s="22">
        <v>150625.4907418689</v>
      </c>
      <c r="F26" s="22">
        <v>199653.57556296716</v>
      </c>
      <c r="G26" s="22">
        <v>515439.8000781758</v>
      </c>
      <c r="H26" s="22">
        <v>386579.85005863186</v>
      </c>
      <c r="I26" s="22">
        <v>1108002.8933928763</v>
      </c>
      <c r="J26" s="22">
        <v>3352151.7568369764</v>
      </c>
      <c r="K26" s="33">
        <v>0.04104623737870481</v>
      </c>
      <c r="L26" s="33">
        <v>0.16301736236253828</v>
      </c>
      <c r="M26" s="33">
        <v>0.19925008402251498</v>
      </c>
      <c r="N26" s="33">
        <v>0.287580060325089</v>
      </c>
      <c r="O26" s="33">
        <v>0.3923535839906993</v>
      </c>
      <c r="P26" s="31">
        <v>0.2929219859523643</v>
      </c>
      <c r="Q26" s="265">
        <f>D26/Inflation!$E31/6.55957</f>
        <v>44673.54110021785</v>
      </c>
      <c r="R26" s="266">
        <f>E26/Inflation!$E31/6.55957</f>
        <v>28140.57398543561</v>
      </c>
      <c r="S26" s="266">
        <f>F26/Inflation!$E31/6.55957</f>
        <v>37300.23508580488</v>
      </c>
      <c r="T26" s="266">
        <f>G26/Inflation!$E31/6.55957</f>
        <v>96296.92662044353</v>
      </c>
      <c r="U26" s="266">
        <f>H26/Inflation!$E31/6.55957</f>
        <v>72222.69496533264</v>
      </c>
      <c r="V26" s="266">
        <f>I26/Inflation!$E31/6.55957</f>
        <v>207002.3954380518</v>
      </c>
      <c r="W26" s="266">
        <f>J26/Inflation!$E31/6.55957</f>
        <v>626265.010384845</v>
      </c>
      <c r="X26" s="72"/>
      <c r="Y26" s="73"/>
      <c r="Z26" s="73"/>
      <c r="AA26" s="73"/>
      <c r="AB26" s="73"/>
      <c r="AC26" s="73"/>
      <c r="AD26" s="73"/>
      <c r="AE26" s="73"/>
      <c r="AF26" s="72"/>
      <c r="AG26" s="73"/>
      <c r="AH26" s="73"/>
      <c r="AI26" s="73"/>
      <c r="AJ26" s="73"/>
      <c r="AK26" s="73"/>
      <c r="AL26" s="73"/>
      <c r="AM26" s="73"/>
    </row>
    <row r="27" spans="1:39" ht="15">
      <c r="A27" s="16">
        <v>1988</v>
      </c>
      <c r="B27" s="18">
        <f>13</f>
        <v>13</v>
      </c>
      <c r="C27" s="102">
        <v>0.568</v>
      </c>
      <c r="D27" s="22">
        <v>231480</v>
      </c>
      <c r="E27" s="21">
        <v>142733.4514846306</v>
      </c>
      <c r="F27" s="21">
        <v>192530.23692792846</v>
      </c>
      <c r="G27" s="21">
        <v>486167.5198610898</v>
      </c>
      <c r="H27" s="21">
        <v>364625.6398958174</v>
      </c>
      <c r="I27" s="22">
        <v>1009567.8490172885</v>
      </c>
      <c r="J27" s="22">
        <v>2996756.3334125415</v>
      </c>
      <c r="K27" s="33">
        <v>0.03917762813787296</v>
      </c>
      <c r="L27" s="33">
        <v>0.15944287062965368</v>
      </c>
      <c r="M27" s="33">
        <v>0.19490801976116048</v>
      </c>
      <c r="N27" s="33">
        <v>0.2819775623860686</v>
      </c>
      <c r="O27" s="33">
        <v>0.3883117581784751</v>
      </c>
      <c r="P27" s="31">
        <v>0.28719456481688493</v>
      </c>
      <c r="Q27" s="265">
        <f>D27/Inflation!$E32/6.55957</f>
        <v>43763.34186075354</v>
      </c>
      <c r="R27" s="266">
        <f>E27/Inflation!$E32/6.55957</f>
        <v>26985.021739619708</v>
      </c>
      <c r="S27" s="266">
        <f>F27/Inflation!$E32/6.55957</f>
        <v>36399.54457062731</v>
      </c>
      <c r="T27" s="266">
        <f>G27/Inflation!$E32/6.55957</f>
        <v>91914.27066388268</v>
      </c>
      <c r="U27" s="266">
        <f>H27/Inflation!$E32/6.55957</f>
        <v>68935.70299791201</v>
      </c>
      <c r="V27" s="266">
        <f>I27/Inflation!$E32/6.55957</f>
        <v>190867.73331678423</v>
      </c>
      <c r="W27" s="266">
        <f>J27/Inflation!$E32/6.55957</f>
        <v>566563.2965807472</v>
      </c>
      <c r="X27" s="72"/>
      <c r="Y27" s="73"/>
      <c r="Z27" s="73"/>
      <c r="AA27" s="73"/>
      <c r="AB27" s="73"/>
      <c r="AC27" s="73"/>
      <c r="AD27" s="73"/>
      <c r="AE27" s="73"/>
      <c r="AF27" s="72"/>
      <c r="AG27" s="73"/>
      <c r="AH27" s="73"/>
      <c r="AI27" s="73"/>
      <c r="AJ27" s="73"/>
      <c r="AK27" s="73"/>
      <c r="AL27" s="73"/>
      <c r="AM27" s="73"/>
    </row>
    <row r="28" spans="1:39" ht="15">
      <c r="A28" s="16">
        <v>1987</v>
      </c>
      <c r="B28" s="18">
        <f>13</f>
        <v>13</v>
      </c>
      <c r="C28" s="102">
        <v>0.568</v>
      </c>
      <c r="D28" s="22">
        <v>225610</v>
      </c>
      <c r="E28" s="22">
        <v>139690.46586868272</v>
      </c>
      <c r="F28" s="22">
        <v>183093.181933516</v>
      </c>
      <c r="G28" s="22">
        <v>467900.8493317547</v>
      </c>
      <c r="H28" s="22">
        <v>350925.63699881604</v>
      </c>
      <c r="I28" s="22">
        <v>961800.1123892636</v>
      </c>
      <c r="J28" s="22">
        <v>2760535.9006709857</v>
      </c>
      <c r="K28" s="33">
        <v>0.03927116171023876</v>
      </c>
      <c r="L28" s="33">
        <v>0.1589168784081916</v>
      </c>
      <c r="M28" s="33">
        <v>0.1944818089131681</v>
      </c>
      <c r="N28" s="33">
        <v>0.281705899289811</v>
      </c>
      <c r="O28" s="33">
        <v>0.39027407274980147</v>
      </c>
      <c r="P28" s="31">
        <v>0.2827303709823672</v>
      </c>
      <c r="Q28" s="265">
        <f>D28/Inflation!$E33/6.55957</f>
        <v>43240.91330270917</v>
      </c>
      <c r="R28" s="266">
        <f>E28/Inflation!$E33/6.55957</f>
        <v>26773.384707427696</v>
      </c>
      <c r="S28" s="266">
        <f>F28/Inflation!$E33/6.55957</f>
        <v>35092.04559329959</v>
      </c>
      <c r="T28" s="266">
        <f>G28/Inflation!$E33/6.55957</f>
        <v>89678.91520862722</v>
      </c>
      <c r="U28" s="266">
        <f>H28/Inflation!$E33/6.55957</f>
        <v>67259.18640647041</v>
      </c>
      <c r="V28" s="266">
        <f>I28/Inflation!$E33/6.55957</f>
        <v>184340.74409095373</v>
      </c>
      <c r="W28" s="266">
        <f>J28/Inflation!$E33/6.55957</f>
        <v>529090.4372586776</v>
      </c>
      <c r="X28" s="72"/>
      <c r="Y28" s="73"/>
      <c r="Z28" s="73"/>
      <c r="AA28" s="73"/>
      <c r="AB28" s="73"/>
      <c r="AC28" s="73"/>
      <c r="AD28" s="73"/>
      <c r="AE28" s="73"/>
      <c r="AF28" s="72"/>
      <c r="AG28" s="73"/>
      <c r="AH28" s="73"/>
      <c r="AI28" s="73"/>
      <c r="AJ28" s="73"/>
      <c r="AK28" s="73"/>
      <c r="AL28" s="73"/>
      <c r="AM28" s="73"/>
    </row>
    <row r="29" spans="1:39" ht="15">
      <c r="A29" s="16">
        <v>1986</v>
      </c>
      <c r="B29" s="18">
        <f>13</f>
        <v>13</v>
      </c>
      <c r="C29" s="102">
        <v>0.58</v>
      </c>
      <c r="D29" s="22">
        <v>218400</v>
      </c>
      <c r="E29" s="21">
        <v>137203.40723474426</v>
      </c>
      <c r="F29" s="21">
        <v>178891.1029859847</v>
      </c>
      <c r="G29" s="21">
        <v>454598.535059552</v>
      </c>
      <c r="H29" s="21">
        <v>340948.901294664</v>
      </c>
      <c r="I29" s="22">
        <v>890687.6870334629</v>
      </c>
      <c r="J29" s="22">
        <v>2430227.584939636</v>
      </c>
      <c r="K29" s="33">
        <v>0.04254765376847877</v>
      </c>
      <c r="L29" s="33">
        <v>0.16377744410379763</v>
      </c>
      <c r="M29" s="33">
        <v>0.19969236794448492</v>
      </c>
      <c r="N29" s="33">
        <v>0.28696758523756427</v>
      </c>
      <c r="O29" s="33">
        <v>0.39706949327931684</v>
      </c>
      <c r="P29" s="31">
        <v>0.26480842733732185</v>
      </c>
      <c r="Q29" s="265">
        <f>D29/Inflation!$E34/6.55957</f>
        <v>42359.58285109956</v>
      </c>
      <c r="R29" s="266">
        <f>E29/Inflation!$E34/6.55957</f>
        <v>26611.16802295468</v>
      </c>
      <c r="S29" s="266">
        <f>F29/Inflation!$E34/6.55957</f>
        <v>34696.66894807419</v>
      </c>
      <c r="T29" s="266">
        <f>G29/Inflation!$E34/6.55957</f>
        <v>88171.26515496145</v>
      </c>
      <c r="U29" s="266">
        <f>H29/Inflation!$E34/6.55957</f>
        <v>66128.4488662211</v>
      </c>
      <c r="V29" s="266">
        <f>I29/Inflation!$E34/6.55957</f>
        <v>172752.55894390206</v>
      </c>
      <c r="W29" s="266">
        <f>J29/Inflation!$E34/6.55957</f>
        <v>471352.6864985261</v>
      </c>
      <c r="X29" s="72"/>
      <c r="Y29" s="73"/>
      <c r="Z29" s="73"/>
      <c r="AA29" s="73"/>
      <c r="AB29" s="73"/>
      <c r="AC29" s="73"/>
      <c r="AD29" s="73"/>
      <c r="AE29" s="73"/>
      <c r="AF29" s="72"/>
      <c r="AG29" s="73"/>
      <c r="AH29" s="73"/>
      <c r="AI29" s="73"/>
      <c r="AJ29" s="73"/>
      <c r="AK29" s="73"/>
      <c r="AL29" s="73"/>
      <c r="AM29" s="73"/>
    </row>
    <row r="30" spans="1:39" ht="15">
      <c r="A30" s="16">
        <v>1985</v>
      </c>
      <c r="B30" s="18">
        <f>14</f>
        <v>14</v>
      </c>
      <c r="C30" s="102">
        <v>0.65</v>
      </c>
      <c r="D30" s="22">
        <v>241740</v>
      </c>
      <c r="E30" s="22">
        <v>131608.40401381344</v>
      </c>
      <c r="F30" s="22">
        <v>173130.74185646494</v>
      </c>
      <c r="G30" s="22">
        <v>429914.033496209</v>
      </c>
      <c r="H30" s="22">
        <v>322435.5251221568</v>
      </c>
      <c r="I30" s="22">
        <v>822383.3223231604</v>
      </c>
      <c r="J30" s="22">
        <v>2184914.6190384785</v>
      </c>
      <c r="K30" s="33">
        <v>0.04528584254246809</v>
      </c>
      <c r="L30" s="33">
        <v>0.1692588590282549</v>
      </c>
      <c r="M30" s="33">
        <v>0.20635987388042526</v>
      </c>
      <c r="N30" s="33">
        <v>0.301302571459914</v>
      </c>
      <c r="O30" s="33">
        <v>0.4335016320024912</v>
      </c>
      <c r="P30" s="31">
        <v>0.2588740669239628</v>
      </c>
      <c r="Q30" s="265">
        <f>D30/Inflation!$E35/6.55957</f>
        <v>48119.05703230807</v>
      </c>
      <c r="R30" s="266">
        <f>E30/Inflation!$E35/6.55957</f>
        <v>26197.03937565869</v>
      </c>
      <c r="S30" s="266">
        <f>F30/Inflation!$E35/6.55957</f>
        <v>34462.18268154647</v>
      </c>
      <c r="T30" s="266">
        <f>G30/Inflation!$E35/6.55957</f>
        <v>85575.6510995023</v>
      </c>
      <c r="U30" s="266">
        <f>H30/Inflation!$E35/6.55957</f>
        <v>64181.73832462672</v>
      </c>
      <c r="V30" s="266">
        <f>I30/Inflation!$E35/6.55957</f>
        <v>163697.81579087922</v>
      </c>
      <c r="W30" s="266">
        <f>J30/Inflation!$E35/6.55957</f>
        <v>434913.67239280307</v>
      </c>
      <c r="X30" s="72"/>
      <c r="Y30" s="73"/>
      <c r="Z30" s="73"/>
      <c r="AA30" s="73"/>
      <c r="AB30" s="73"/>
      <c r="AC30" s="73"/>
      <c r="AD30" s="73"/>
      <c r="AE30" s="73"/>
      <c r="AF30" s="72"/>
      <c r="AG30" s="73"/>
      <c r="AH30" s="73"/>
      <c r="AI30" s="73"/>
      <c r="AJ30" s="73"/>
      <c r="AK30" s="73"/>
      <c r="AL30" s="73"/>
      <c r="AM30" s="73"/>
    </row>
    <row r="31" spans="1:39" ht="15">
      <c r="A31" s="16">
        <v>1984</v>
      </c>
      <c r="B31" s="18">
        <f>14</f>
        <v>14</v>
      </c>
      <c r="C31" s="102">
        <v>0.67</v>
      </c>
      <c r="D31" s="22">
        <v>228920</v>
      </c>
      <c r="E31" s="21">
        <v>124676.71229832865</v>
      </c>
      <c r="F31" s="21">
        <v>162869.32328102918</v>
      </c>
      <c r="G31" s="21">
        <v>406037.70886410144</v>
      </c>
      <c r="H31" s="21">
        <v>304528.2816480761</v>
      </c>
      <c r="I31" s="22">
        <v>761506.8226186237</v>
      </c>
      <c r="J31" s="22">
        <v>2013474.6859037639</v>
      </c>
      <c r="K31" s="33">
        <v>0.04685032110471715</v>
      </c>
      <c r="L31" s="33">
        <v>0.1736971084221924</v>
      </c>
      <c r="M31" s="33">
        <v>0.21172092808133972</v>
      </c>
      <c r="N31" s="33">
        <v>0.3091493755309253</v>
      </c>
      <c r="O31" s="33">
        <v>0.446842778195604</v>
      </c>
      <c r="P31" s="31">
        <v>0.25395677987797266</v>
      </c>
      <c r="Q31" s="265">
        <f>D31/Inflation!$E36/6.55957</f>
        <v>47114.32699122929</v>
      </c>
      <c r="R31" s="266">
        <f>E31/Inflation!$E36/6.55957</f>
        <v>25659.878522692965</v>
      </c>
      <c r="S31" s="266">
        <f>F31/Inflation!$E36/6.55957</f>
        <v>33520.35013936153</v>
      </c>
      <c r="T31" s="266">
        <f>G31/Inflation!$E36/6.55957</f>
        <v>83567.15615146267</v>
      </c>
      <c r="U31" s="266">
        <f>H31/Inflation!$E36/6.55957</f>
        <v>62675.367113597</v>
      </c>
      <c r="V31" s="266">
        <f>I31/Inflation!$E36/6.55957</f>
        <v>156726.72307752</v>
      </c>
      <c r="W31" s="266">
        <f>J31/Inflation!$E36/6.55957</f>
        <v>414395.87952224625</v>
      </c>
      <c r="X31" s="72"/>
      <c r="Y31" s="73"/>
      <c r="Z31" s="73"/>
      <c r="AA31" s="73"/>
      <c r="AB31" s="73"/>
      <c r="AC31" s="73"/>
      <c r="AD31" s="73"/>
      <c r="AE31" s="73"/>
      <c r="AF31" s="72"/>
      <c r="AG31" s="73"/>
      <c r="AH31" s="73"/>
      <c r="AI31" s="73"/>
      <c r="AJ31" s="73"/>
      <c r="AK31" s="73"/>
      <c r="AL31" s="73"/>
      <c r="AM31" s="73"/>
    </row>
    <row r="32" spans="1:39" ht="15">
      <c r="A32" s="16">
        <v>1983</v>
      </c>
      <c r="B32" s="18">
        <f>14</f>
        <v>14</v>
      </c>
      <c r="C32" s="102">
        <v>0.702</v>
      </c>
      <c r="D32" s="22">
        <v>212750</v>
      </c>
      <c r="E32" s="22">
        <v>116974.67513559558</v>
      </c>
      <c r="F32" s="22">
        <v>152279.06387981906</v>
      </c>
      <c r="G32" s="22">
        <v>379127.6025793606</v>
      </c>
      <c r="H32" s="22">
        <v>284345.70193452045</v>
      </c>
      <c r="I32" s="22">
        <v>715319.003412594</v>
      </c>
      <c r="J32" s="22">
        <v>1864486.2660860948</v>
      </c>
      <c r="K32" s="33">
        <v>0.050457409755072256</v>
      </c>
      <c r="L32" s="33">
        <v>0.18417617350836507</v>
      </c>
      <c r="M32" s="33">
        <v>0.22422275291853874</v>
      </c>
      <c r="N32" s="33">
        <v>0.3268187103659024</v>
      </c>
      <c r="O32" s="33">
        <v>0.4706312805829477</v>
      </c>
      <c r="P32" s="31">
        <v>0.2507618989099422</v>
      </c>
      <c r="Q32" s="265">
        <f>D32/Inflation!$E37/6.55957</f>
        <v>45748.265416509275</v>
      </c>
      <c r="R32" s="266">
        <f>E32/Inflation!$E37/6.55957</f>
        <v>25153.41238596087</v>
      </c>
      <c r="S32" s="266">
        <f>F32/Inflation!$E37/6.55957</f>
        <v>32745.02012574164</v>
      </c>
      <c r="T32" s="266">
        <f>G32/Inflation!$E37/6.55957</f>
        <v>81524.93626098913</v>
      </c>
      <c r="U32" s="266">
        <f>H32/Inflation!$E37/6.55957</f>
        <v>61143.70219574185</v>
      </c>
      <c r="V32" s="266">
        <f>I32/Inflation!$E37/6.55957</f>
        <v>153817.17332828324</v>
      </c>
      <c r="W32" s="266">
        <f>J32/Inflation!$E37/6.55957</f>
        <v>400926.0285139507</v>
      </c>
      <c r="X32" s="72"/>
      <c r="Y32" s="73"/>
      <c r="Z32" s="73"/>
      <c r="AA32" s="73"/>
      <c r="AB32" s="73"/>
      <c r="AC32" s="73"/>
      <c r="AD32" s="73"/>
      <c r="AE32" s="73"/>
      <c r="AF32" s="72"/>
      <c r="AG32" s="73"/>
      <c r="AH32" s="73"/>
      <c r="AI32" s="73"/>
      <c r="AJ32" s="73"/>
      <c r="AK32" s="73"/>
      <c r="AL32" s="73"/>
      <c r="AM32" s="73"/>
    </row>
    <row r="33" spans="1:39" ht="15">
      <c r="A33" s="16">
        <v>1982</v>
      </c>
      <c r="B33" s="18">
        <f>14</f>
        <v>14</v>
      </c>
      <c r="C33" s="102">
        <v>0.696</v>
      </c>
      <c r="D33" s="22">
        <v>195000</v>
      </c>
      <c r="E33" s="21">
        <v>103040.32370521131</v>
      </c>
      <c r="F33" s="21">
        <v>134672.17630310258</v>
      </c>
      <c r="G33" s="21">
        <v>340476.03240587807</v>
      </c>
      <c r="H33" s="21">
        <v>255357.02430440858</v>
      </c>
      <c r="I33" s="22">
        <v>669522.8423470054</v>
      </c>
      <c r="J33" s="22">
        <v>1813942.128934926</v>
      </c>
      <c r="K33" s="33">
        <v>0.04853213200197248</v>
      </c>
      <c r="L33" s="33">
        <v>0.18691267398715322</v>
      </c>
      <c r="M33" s="33">
        <v>0.2290001599689993</v>
      </c>
      <c r="N33" s="33">
        <v>0.34198329183601955</v>
      </c>
      <c r="O33" s="33">
        <v>0.49626233565886047</v>
      </c>
      <c r="P33" s="31">
        <v>0.2688096708607522</v>
      </c>
      <c r="Q33" s="265">
        <f>D33/Inflation!$E38/6.55957</f>
        <v>44281.50442737672</v>
      </c>
      <c r="R33" s="266">
        <f>E33/Inflation!$E38/6.55957</f>
        <v>23398.874617182795</v>
      </c>
      <c r="S33" s="266">
        <f>F33/Inflation!$E38/6.55957</f>
        <v>30581.982416463048</v>
      </c>
      <c r="T33" s="266">
        <f>G33/Inflation!$E38/6.55957</f>
        <v>77316.87659690538</v>
      </c>
      <c r="U33" s="266">
        <f>H33/Inflation!$E38/6.55957</f>
        <v>57987.657447679034</v>
      </c>
      <c r="V33" s="266">
        <f>I33/Inflation!$E38/6.55957</f>
        <v>152038.35234676287</v>
      </c>
      <c r="W33" s="266">
        <f>J33/Inflation!$E38/6.55957</f>
        <v>411918.3918637798</v>
      </c>
      <c r="X33" s="72"/>
      <c r="Y33" s="73"/>
      <c r="Z33" s="73"/>
      <c r="AA33" s="73"/>
      <c r="AB33" s="73"/>
      <c r="AC33" s="73"/>
      <c r="AD33" s="73"/>
      <c r="AE33" s="73"/>
      <c r="AF33" s="72"/>
      <c r="AG33" s="73"/>
      <c r="AH33" s="73"/>
      <c r="AI33" s="73"/>
      <c r="AJ33" s="73"/>
      <c r="AK33" s="73"/>
      <c r="AL33" s="73"/>
      <c r="AM33" s="73"/>
    </row>
    <row r="34" spans="1:39" ht="15">
      <c r="A34" s="16">
        <v>1981</v>
      </c>
      <c r="B34" s="18">
        <f>13</f>
        <v>13</v>
      </c>
      <c r="C34" s="102">
        <v>0.66</v>
      </c>
      <c r="D34" s="22">
        <v>153200</v>
      </c>
      <c r="E34" s="22">
        <v>91939.9063500408</v>
      </c>
      <c r="F34" s="22">
        <v>122480.96569650254</v>
      </c>
      <c r="G34" s="22">
        <v>317179.9537797072</v>
      </c>
      <c r="H34" s="22">
        <v>237884.96533478043</v>
      </c>
      <c r="I34" s="22">
        <v>634992.963216005</v>
      </c>
      <c r="J34" s="22">
        <v>1777048.7836437344</v>
      </c>
      <c r="K34" s="33">
        <v>0.048876616040482525</v>
      </c>
      <c r="L34" s="33">
        <v>0.19231703209403225</v>
      </c>
      <c r="M34" s="33">
        <v>0.23626566502095575</v>
      </c>
      <c r="N34" s="33">
        <v>0.34717901605605456</v>
      </c>
      <c r="O34" s="33">
        <v>0.4815298235204969</v>
      </c>
      <c r="P34" s="31">
        <v>0.28207416982014283</v>
      </c>
      <c r="Q34" s="265">
        <f>D34/Inflation!$E39/6.55957</f>
        <v>37032.425336603876</v>
      </c>
      <c r="R34" s="266">
        <f>E34/Inflation!$E39/6.55957</f>
        <v>22224.267084609906</v>
      </c>
      <c r="S34" s="266">
        <f>F34/Inflation!$E39/6.55957</f>
        <v>29606.835622133618</v>
      </c>
      <c r="T34" s="266">
        <f>G34/Inflation!$E39/6.55957</f>
        <v>76670.64593090388</v>
      </c>
      <c r="U34" s="266">
        <f>H34/Inflation!$E39/6.55957</f>
        <v>57502.984448177915</v>
      </c>
      <c r="V34" s="266">
        <f>I34/Inflation!$E39/6.55957</f>
        <v>153494.31788228167</v>
      </c>
      <c r="W34" s="266">
        <f>J34/Inflation!$E39/6.55957</f>
        <v>429558.919058677</v>
      </c>
      <c r="X34" s="72"/>
      <c r="Y34" s="73"/>
      <c r="Z34" s="73"/>
      <c r="AA34" s="73"/>
      <c r="AB34" s="73"/>
      <c r="AC34" s="73"/>
      <c r="AD34" s="73"/>
      <c r="AE34" s="73"/>
      <c r="AF34" s="72"/>
      <c r="AG34" s="73"/>
      <c r="AH34" s="73"/>
      <c r="AI34" s="73"/>
      <c r="AJ34" s="73"/>
      <c r="AK34" s="73"/>
      <c r="AL34" s="73"/>
      <c r="AM34" s="73"/>
    </row>
    <row r="35" spans="1:39" ht="15">
      <c r="A35" s="16">
        <v>1980</v>
      </c>
      <c r="B35" s="18">
        <f>13</f>
        <v>13</v>
      </c>
      <c r="C35" s="102">
        <v>0.75</v>
      </c>
      <c r="D35" s="22">
        <v>135000</v>
      </c>
      <c r="E35" s="21">
        <v>80485.23105565632</v>
      </c>
      <c r="F35" s="21">
        <v>106476.16741339002</v>
      </c>
      <c r="G35" s="21">
        <v>280315.0472939601</v>
      </c>
      <c r="H35" s="21">
        <v>210236.28547047012</v>
      </c>
      <c r="I35" s="22">
        <v>567647.7329430335</v>
      </c>
      <c r="J35" s="22">
        <v>1576550.3268826643</v>
      </c>
      <c r="K35" s="33">
        <v>0.04795698281130795</v>
      </c>
      <c r="L35" s="33">
        <v>0.18784002350426626</v>
      </c>
      <c r="M35" s="33">
        <v>0.22934748514291475</v>
      </c>
      <c r="N35" s="33">
        <v>0.3414124380714204</v>
      </c>
      <c r="O35" s="33">
        <v>0.5197458371751811</v>
      </c>
      <c r="P35" s="31">
        <v>0.28676757903834366</v>
      </c>
      <c r="Q35" s="265">
        <f>D35/Inflation!$E40/6.55957</f>
        <v>34771.9375060649</v>
      </c>
      <c r="R35" s="266">
        <f>E35/Inflation!$E40/6.55957</f>
        <v>20730.573514285003</v>
      </c>
      <c r="S35" s="266">
        <f>F35/Inflation!$E40/6.55957</f>
        <v>27425.056586545943</v>
      </c>
      <c r="T35" s="266">
        <f>G35/Inflation!$E40/6.55957</f>
        <v>72200.72078900156</v>
      </c>
      <c r="U35" s="266">
        <f>H35/Inflation!$E40/6.55957</f>
        <v>54150.540591751174</v>
      </c>
      <c r="V35" s="266">
        <f>I35/Inflation!$E40/6.55957</f>
        <v>146208.97403966356</v>
      </c>
      <c r="W35" s="266">
        <f>J35/Inflation!$E40/6.55957</f>
        <v>406071.92178911256</v>
      </c>
      <c r="X35" s="72"/>
      <c r="Y35" s="73"/>
      <c r="Z35" s="73"/>
      <c r="AA35" s="73"/>
      <c r="AB35" s="73"/>
      <c r="AC35" s="73"/>
      <c r="AD35" s="73"/>
      <c r="AE35" s="73"/>
      <c r="AF35" s="72"/>
      <c r="AG35" s="73"/>
      <c r="AH35" s="73"/>
      <c r="AI35" s="73"/>
      <c r="AJ35" s="73"/>
      <c r="AK35" s="73"/>
      <c r="AL35" s="73"/>
      <c r="AM35" s="73"/>
    </row>
    <row r="36" spans="1:39" ht="15">
      <c r="A36" s="16">
        <v>1979</v>
      </c>
      <c r="B36" s="18">
        <f>13</f>
        <v>13</v>
      </c>
      <c r="C36" s="102">
        <v>0.6</v>
      </c>
      <c r="D36" s="22">
        <v>125050</v>
      </c>
      <c r="E36" s="22">
        <v>70984.26677650788</v>
      </c>
      <c r="F36" s="22">
        <v>93526.40639479864</v>
      </c>
      <c r="G36" s="22">
        <v>252396.96825758996</v>
      </c>
      <c r="H36" s="22">
        <v>189297.72619319247</v>
      </c>
      <c r="I36" s="22">
        <v>514351.25694801635</v>
      </c>
      <c r="J36" s="22">
        <v>1434948.9679266564</v>
      </c>
      <c r="K36" s="33">
        <v>0.04902626641968132</v>
      </c>
      <c r="L36" s="33">
        <v>0.17945108936376805</v>
      </c>
      <c r="M36" s="33">
        <v>0.21717015566132314</v>
      </c>
      <c r="N36" s="33">
        <v>0.3103556536461247</v>
      </c>
      <c r="O36" s="33">
        <v>0.43345573576436874</v>
      </c>
      <c r="P36" s="31">
        <v>0.2713342157872462</v>
      </c>
      <c r="Q36" s="265">
        <f>D36/Inflation!$E41/6.55957</f>
        <v>33848.16176193215</v>
      </c>
      <c r="R36" s="266">
        <f>E36/Inflation!$E41/6.55957</f>
        <v>19213.81003121459</v>
      </c>
      <c r="S36" s="266">
        <f>F36/Inflation!$E41/6.55957</f>
        <v>25315.449281594163</v>
      </c>
      <c r="T36" s="266">
        <f>G36/Inflation!$E41/6.55957</f>
        <v>68318.0600544115</v>
      </c>
      <c r="U36" s="266">
        <f>H36/Inflation!$E41/6.55957</f>
        <v>51238.54504080863</v>
      </c>
      <c r="V36" s="266">
        <f>I36/Inflation!$E41/6.55957</f>
        <v>139223.067154175</v>
      </c>
      <c r="W36" s="266">
        <f>J36/Inflation!$E41/6.55957</f>
        <v>388407.71520591003</v>
      </c>
      <c r="X36" s="72"/>
      <c r="Y36" s="73"/>
      <c r="Z36" s="73"/>
      <c r="AA36" s="73"/>
      <c r="AB36" s="73"/>
      <c r="AC36" s="73"/>
      <c r="AD36" s="73"/>
      <c r="AE36" s="73"/>
      <c r="AF36" s="72"/>
      <c r="AG36" s="73"/>
      <c r="AH36" s="73"/>
      <c r="AI36" s="73"/>
      <c r="AJ36" s="73"/>
      <c r="AK36" s="73"/>
      <c r="AL36" s="73"/>
      <c r="AM36" s="73"/>
    </row>
    <row r="37" spans="1:39" ht="15">
      <c r="A37" s="16">
        <v>1978</v>
      </c>
      <c r="B37" s="18">
        <f>13</f>
        <v>13</v>
      </c>
      <c r="C37" s="102">
        <v>0.6</v>
      </c>
      <c r="D37" s="22">
        <v>125050</v>
      </c>
      <c r="E37" s="21">
        <v>63961.6897175034</v>
      </c>
      <c r="F37" s="21">
        <v>84894.98609128085</v>
      </c>
      <c r="G37" s="21">
        <v>225944.72779959638</v>
      </c>
      <c r="H37" s="21">
        <v>169458.5458496973</v>
      </c>
      <c r="I37" s="22">
        <v>450665.08216633264</v>
      </c>
      <c r="J37" s="22">
        <v>1235548.6635434162</v>
      </c>
      <c r="K37" s="33">
        <v>0.04892650656758895</v>
      </c>
      <c r="L37" s="33">
        <v>0.17416373584102268</v>
      </c>
      <c r="M37" s="33">
        <v>0.2108040437619766</v>
      </c>
      <c r="N37" s="33">
        <v>0.30122823119985237</v>
      </c>
      <c r="O37" s="33">
        <v>0.42545106872022165</v>
      </c>
      <c r="P37" s="31">
        <v>0.2661909961786441</v>
      </c>
      <c r="Q37" s="265">
        <f>D37/Inflation!$E42/6.55957</f>
        <v>35280.161516264285</v>
      </c>
      <c r="R37" s="266">
        <f>E37/Inflation!$E42/6.55957</f>
        <v>18045.411787978413</v>
      </c>
      <c r="S37" s="266">
        <f>F37/Inflation!$E42/6.55957</f>
        <v>23951.29005374969</v>
      </c>
      <c r="T37" s="266">
        <f>G37/Inflation!$E42/6.55957</f>
        <v>63745.433750644785</v>
      </c>
      <c r="U37" s="266">
        <f>H37/Inflation!$E42/6.55957</f>
        <v>47809.07531298359</v>
      </c>
      <c r="V37" s="266">
        <f>I37/Inflation!$E42/6.55957</f>
        <v>127145.43693377635</v>
      </c>
      <c r="W37" s="266">
        <f>J37/Inflation!$E42/6.55957</f>
        <v>348583.4179209612</v>
      </c>
      <c r="X37" s="72"/>
      <c r="Y37" s="73"/>
      <c r="Z37" s="73"/>
      <c r="AA37" s="73"/>
      <c r="AB37" s="73"/>
      <c r="AC37" s="73"/>
      <c r="AD37" s="73"/>
      <c r="AE37" s="73"/>
      <c r="AF37" s="72"/>
      <c r="AG37" s="73"/>
      <c r="AH37" s="73"/>
      <c r="AI37" s="73"/>
      <c r="AJ37" s="73"/>
      <c r="AK37" s="73"/>
      <c r="AL37" s="73"/>
      <c r="AM37" s="73"/>
    </row>
    <row r="38" spans="1:39" ht="15">
      <c r="A38" s="16">
        <v>1977</v>
      </c>
      <c r="B38" s="18">
        <f>13</f>
        <v>13</v>
      </c>
      <c r="C38" s="102">
        <v>0.6</v>
      </c>
      <c r="D38" s="22">
        <v>119100</v>
      </c>
      <c r="E38" s="22">
        <v>56843.88762362832</v>
      </c>
      <c r="F38" s="22">
        <v>75868.78181227046</v>
      </c>
      <c r="G38" s="22">
        <v>198943.06763772413</v>
      </c>
      <c r="H38" s="22">
        <v>149207.3007282931</v>
      </c>
      <c r="I38" s="22">
        <v>394433.5160831778</v>
      </c>
      <c r="J38" s="22">
        <v>1097431.18773121</v>
      </c>
      <c r="K38" s="33">
        <v>0.04492069309061441</v>
      </c>
      <c r="L38" s="33">
        <v>0.17480687521704094</v>
      </c>
      <c r="M38" s="33">
        <v>0.21158892185655884</v>
      </c>
      <c r="N38" s="33">
        <v>0.30111242133975896</v>
      </c>
      <c r="O38" s="33">
        <v>0.4249937892166454</v>
      </c>
      <c r="P38" s="31">
        <v>0.2725857871893538</v>
      </c>
      <c r="Q38" s="265">
        <f>D38/Inflation!$E43/6.55957</f>
        <v>35073.37973467477</v>
      </c>
      <c r="R38" s="266">
        <f>E38/Inflation!$E43/6.55957</f>
        <v>16739.775451038582</v>
      </c>
      <c r="S38" s="266">
        <f>F38/Inflation!$E43/6.55957</f>
        <v>22342.355957253978</v>
      </c>
      <c r="T38" s="266">
        <f>G38/Inflation!$E43/6.55957</f>
        <v>58586.11046884119</v>
      </c>
      <c r="U38" s="266">
        <f>H38/Inflation!$E43/6.55957</f>
        <v>43939.5828516309</v>
      </c>
      <c r="V38" s="266">
        <f>I38/Inflation!$E43/6.55957</f>
        <v>116155.47010636644</v>
      </c>
      <c r="W38" s="266">
        <f>J38/Inflation!$E43/6.55957</f>
        <v>323179.0157848185</v>
      </c>
      <c r="X38" s="72"/>
      <c r="Y38" s="73"/>
      <c r="Z38" s="73"/>
      <c r="AA38" s="73"/>
      <c r="AB38" s="73"/>
      <c r="AC38" s="73"/>
      <c r="AD38" s="73"/>
      <c r="AE38" s="73"/>
      <c r="AF38" s="72"/>
      <c r="AG38" s="73"/>
      <c r="AH38" s="73"/>
      <c r="AI38" s="73"/>
      <c r="AJ38" s="73"/>
      <c r="AK38" s="73"/>
      <c r="AL38" s="73"/>
      <c r="AM38" s="73"/>
    </row>
    <row r="39" spans="1:39" ht="15">
      <c r="A39" s="16">
        <v>1976</v>
      </c>
      <c r="B39" s="18">
        <f>13</f>
        <v>13</v>
      </c>
      <c r="C39" s="102">
        <v>0.6</v>
      </c>
      <c r="D39" s="22">
        <v>113450</v>
      </c>
      <c r="E39" s="21">
        <v>51714.196339334245</v>
      </c>
      <c r="F39" s="21">
        <v>68812.69691740329</v>
      </c>
      <c r="G39" s="21">
        <v>190279.8420199735</v>
      </c>
      <c r="H39" s="21">
        <v>142709.88151498014</v>
      </c>
      <c r="I39" s="22">
        <v>378813.28075974615</v>
      </c>
      <c r="J39" s="22">
        <v>1034303.133596172</v>
      </c>
      <c r="K39" s="33">
        <v>0.04798322440991632</v>
      </c>
      <c r="L39" s="33">
        <v>0.17084166125422862</v>
      </c>
      <c r="M39" s="33">
        <v>0.20764346066114023</v>
      </c>
      <c r="N39" s="33">
        <v>0.2981834597108084</v>
      </c>
      <c r="O39" s="33">
        <v>0.42191638381735375</v>
      </c>
      <c r="P39" s="31">
        <v>0.28354439319997393</v>
      </c>
      <c r="Q39" s="265">
        <f>D39/Inflation!$E44/6.55957</f>
        <v>34906.48871537802</v>
      </c>
      <c r="R39" s="266">
        <f>E39/Inflation!$E44/6.55957</f>
        <v>15911.511775617577</v>
      </c>
      <c r="S39" s="266">
        <f>F39/Inflation!$E44/6.55957</f>
        <v>21172.40747837872</v>
      </c>
      <c r="T39" s="266">
        <f>G39/Inflation!$E44/6.55957</f>
        <v>58545.625017488914</v>
      </c>
      <c r="U39" s="266">
        <f>H39/Inflation!$E44/6.55957</f>
        <v>43909.21876311669</v>
      </c>
      <c r="V39" s="266">
        <f>I39/Inflation!$E44/6.55957</f>
        <v>116553.91370714326</v>
      </c>
      <c r="W39" s="266">
        <f>J39/Inflation!$E44/6.55957</f>
        <v>318236.1450961208</v>
      </c>
      <c r="X39" s="72"/>
      <c r="Y39" s="73"/>
      <c r="Z39" s="73"/>
      <c r="AA39" s="73"/>
      <c r="AB39" s="73"/>
      <c r="AC39" s="73"/>
      <c r="AD39" s="73"/>
      <c r="AE39" s="73"/>
      <c r="AF39" s="72"/>
      <c r="AG39" s="73"/>
      <c r="AH39" s="73"/>
      <c r="AI39" s="73"/>
      <c r="AJ39" s="73"/>
      <c r="AK39" s="73"/>
      <c r="AL39" s="73"/>
      <c r="AM39" s="73"/>
    </row>
    <row r="40" spans="1:39" ht="15">
      <c r="A40" s="16">
        <v>1975</v>
      </c>
      <c r="B40" s="18">
        <f>13</f>
        <v>13</v>
      </c>
      <c r="C40" s="102">
        <v>0.6</v>
      </c>
      <c r="D40" s="22">
        <v>113450</v>
      </c>
      <c r="E40" s="22">
        <v>45217.78091517867</v>
      </c>
      <c r="F40" s="22">
        <v>60143.14718201015</v>
      </c>
      <c r="G40" s="22">
        <v>162891.6750777914</v>
      </c>
      <c r="H40" s="22">
        <v>122168.75630834357</v>
      </c>
      <c r="I40" s="22">
        <v>329353.3365707232</v>
      </c>
      <c r="J40" s="22">
        <v>897094.1552165156</v>
      </c>
      <c r="K40" s="33">
        <v>0.04436697763373771</v>
      </c>
      <c r="L40" s="33">
        <v>0.16323269696587858</v>
      </c>
      <c r="M40" s="33">
        <v>0.1991850193261116</v>
      </c>
      <c r="N40" s="33">
        <v>0.28828693474298167</v>
      </c>
      <c r="O40" s="33">
        <v>0.41250016411906393</v>
      </c>
      <c r="P40" s="31">
        <v>0.2906515480702742</v>
      </c>
      <c r="Q40" s="265">
        <f>D40/Inflation!$E45/6.55957</f>
        <v>36862.84561448014</v>
      </c>
      <c r="R40" s="266">
        <f>E40/Inflation!$E45/6.55957</f>
        <v>14692.429060428542</v>
      </c>
      <c r="S40" s="266">
        <f>F40/Inflation!$E45/6.55957</f>
        <v>19542.067424763303</v>
      </c>
      <c r="T40" s="266">
        <f>G40/Inflation!$E45/6.55957</f>
        <v>52927.72737132382</v>
      </c>
      <c r="U40" s="266">
        <f>H40/Inflation!$E45/6.55957</f>
        <v>39695.79552849287</v>
      </c>
      <c r="V40" s="266">
        <f>I40/Inflation!$E45/6.55957</f>
        <v>107015.43586267508</v>
      </c>
      <c r="W40" s="266">
        <f>J40/Inflation!$E45/6.55957</f>
        <v>291489.1436350719</v>
      </c>
      <c r="X40" s="72"/>
      <c r="Y40" s="73"/>
      <c r="Z40" s="73"/>
      <c r="AA40" s="73"/>
      <c r="AB40" s="73"/>
      <c r="AC40" s="73"/>
      <c r="AD40" s="73"/>
      <c r="AE40" s="73"/>
      <c r="AF40" s="72"/>
      <c r="AG40" s="73"/>
      <c r="AH40" s="73"/>
      <c r="AI40" s="73"/>
      <c r="AJ40" s="73"/>
      <c r="AK40" s="73"/>
      <c r="AL40" s="73"/>
      <c r="AM40" s="73"/>
    </row>
    <row r="41" spans="1:39" ht="15">
      <c r="A41" s="16">
        <v>1974</v>
      </c>
      <c r="B41" s="18">
        <f>13</f>
        <v>13</v>
      </c>
      <c r="C41" s="102">
        <v>0.6</v>
      </c>
      <c r="D41" s="22">
        <v>103150</v>
      </c>
      <c r="E41" s="21">
        <v>38980.8545894077</v>
      </c>
      <c r="F41" s="21">
        <v>52435.17848995916</v>
      </c>
      <c r="G41" s="21">
        <v>142588.41882270173</v>
      </c>
      <c r="H41" s="21">
        <v>106941.31411702631</v>
      </c>
      <c r="I41" s="22">
        <v>290304.3676550267</v>
      </c>
      <c r="J41" s="22">
        <v>782652.6122458391</v>
      </c>
      <c r="K41" s="33">
        <v>0.0398118333064541</v>
      </c>
      <c r="L41" s="33">
        <v>0.15795585419115565</v>
      </c>
      <c r="M41" s="33">
        <v>0.1934169257830034</v>
      </c>
      <c r="N41" s="33">
        <v>0.2830564487962221</v>
      </c>
      <c r="O41" s="33">
        <v>0.40804373913245756</v>
      </c>
      <c r="P41" s="31">
        <v>0.30399490468266044</v>
      </c>
      <c r="Q41" s="265">
        <f>D41/Inflation!$E46/6.55957</f>
        <v>35730.88291395162</v>
      </c>
      <c r="R41" s="266">
        <f>E41/Inflation!$E46/6.55957</f>
        <v>13502.863317691714</v>
      </c>
      <c r="S41" s="266">
        <f>F41/Inflation!$E46/6.55957</f>
        <v>18163.404975248523</v>
      </c>
      <c r="T41" s="266">
        <f>G41/Inflation!$E46/6.55957</f>
        <v>49392.24525292729</v>
      </c>
      <c r="U41" s="266">
        <f>H41/Inflation!$E46/6.55957</f>
        <v>37044.183939695475</v>
      </c>
      <c r="V41" s="266">
        <f>I41/Inflation!$E46/6.55957</f>
        <v>100560.65312739238</v>
      </c>
      <c r="W41" s="266">
        <f>J41/Inflation!$E46/6.55957</f>
        <v>271108.7624862283</v>
      </c>
      <c r="X41" s="72"/>
      <c r="Y41" s="73"/>
      <c r="Z41" s="73"/>
      <c r="AA41" s="73"/>
      <c r="AB41" s="73"/>
      <c r="AC41" s="73"/>
      <c r="AD41" s="73"/>
      <c r="AE41" s="73"/>
      <c r="AF41" s="72"/>
      <c r="AG41" s="73"/>
      <c r="AH41" s="73"/>
      <c r="AI41" s="73"/>
      <c r="AJ41" s="73"/>
      <c r="AK41" s="73"/>
      <c r="AL41" s="73"/>
      <c r="AM41" s="73"/>
    </row>
    <row r="42" spans="1:39" ht="15">
      <c r="A42" s="16">
        <v>1973</v>
      </c>
      <c r="B42" s="18">
        <f>9</f>
        <v>9</v>
      </c>
      <c r="C42" s="102">
        <v>0.6</v>
      </c>
      <c r="D42" s="22">
        <v>92125</v>
      </c>
      <c r="E42" s="22">
        <v>33481.69816991052</v>
      </c>
      <c r="F42" s="22">
        <v>45241.900497549395</v>
      </c>
      <c r="G42" s="22">
        <v>125985.04793628174</v>
      </c>
      <c r="H42" s="22">
        <v>94488.78595221131</v>
      </c>
      <c r="I42" s="22">
        <v>254964.36263326986</v>
      </c>
      <c r="J42" s="22">
        <v>741994.1992947815</v>
      </c>
      <c r="K42" s="33">
        <v>0.03606501472003246</v>
      </c>
      <c r="L42" s="33">
        <v>0.15849345347560134</v>
      </c>
      <c r="M42" s="33">
        <v>0.1948880726866643</v>
      </c>
      <c r="N42" s="33">
        <v>0.2857052020156658</v>
      </c>
      <c r="O42" s="33">
        <v>0.40977319205342794</v>
      </c>
      <c r="P42" s="31">
        <v>0.3267560854372205</v>
      </c>
      <c r="Q42" s="265">
        <f>D42/Inflation!$E47/6.55957</f>
        <v>33277.83783423131</v>
      </c>
      <c r="R42" s="266">
        <f>E42/Inflation!$E47/6.55957</f>
        <v>12094.420864184114</v>
      </c>
      <c r="S42" s="266">
        <f>F42/Inflation!$E47/6.55957</f>
        <v>16342.497998044802</v>
      </c>
      <c r="T42" s="266">
        <f>G42/Inflation!$E47/6.55957</f>
        <v>45508.928029974944</v>
      </c>
      <c r="U42" s="266">
        <f>H42/Inflation!$E47/6.55957</f>
        <v>34131.69602248121</v>
      </c>
      <c r="V42" s="266">
        <f>I42/Inflation!$E47/6.55957</f>
        <v>92099.45957360216</v>
      </c>
      <c r="W42" s="266">
        <f>J42/Inflation!$E47/6.55957</f>
        <v>268026.7314851782</v>
      </c>
      <c r="X42" s="72"/>
      <c r="Y42" s="73"/>
      <c r="Z42" s="73"/>
      <c r="AA42" s="73"/>
      <c r="AB42" s="73"/>
      <c r="AC42" s="73"/>
      <c r="AD42" s="73"/>
      <c r="AE42" s="73"/>
      <c r="AF42" s="72"/>
      <c r="AG42" s="73"/>
      <c r="AH42" s="73"/>
      <c r="AI42" s="73"/>
      <c r="AJ42" s="73"/>
      <c r="AK42" s="73"/>
      <c r="AL42" s="73"/>
      <c r="AM42" s="73"/>
    </row>
    <row r="43" spans="1:39" ht="15">
      <c r="A43" s="16">
        <v>1972</v>
      </c>
      <c r="B43" s="18">
        <f>8</f>
        <v>8</v>
      </c>
      <c r="C43" s="102">
        <v>0.6</v>
      </c>
      <c r="D43" s="22">
        <v>86500</v>
      </c>
      <c r="E43" s="21">
        <v>29438.278363054582</v>
      </c>
      <c r="F43" s="21">
        <v>39888.6110124021</v>
      </c>
      <c r="G43" s="21">
        <v>110266.36666337514</v>
      </c>
      <c r="H43" s="21">
        <v>82699.77499753136</v>
      </c>
      <c r="I43" s="22">
        <v>227123.606283546</v>
      </c>
      <c r="J43" s="22">
        <v>608675.7951565982</v>
      </c>
      <c r="K43" s="33">
        <v>0.03452580633645761</v>
      </c>
      <c r="L43" s="33">
        <v>0.1507032204787434</v>
      </c>
      <c r="M43" s="33">
        <v>0.1841970830700542</v>
      </c>
      <c r="N43" s="33">
        <v>0.2712685472221349</v>
      </c>
      <c r="O43" s="33">
        <v>0.3936093721879177</v>
      </c>
      <c r="P43" s="31">
        <v>0.3169203565323864</v>
      </c>
      <c r="Q43" s="265">
        <f>D43/Inflation!$E48/6.55957</f>
        <v>32126.681040920885</v>
      </c>
      <c r="R43" s="266">
        <f>E43/Inflation!$E48/6.55957</f>
        <v>10933.574327904014</v>
      </c>
      <c r="S43" s="266">
        <f>F43/Inflation!$E48/6.55957</f>
        <v>14814.898071223197</v>
      </c>
      <c r="T43" s="266">
        <f>G43/Inflation!$E48/6.55957</f>
        <v>40953.669263994045</v>
      </c>
      <c r="U43" s="266">
        <f>H43/Inflation!$E48/6.55957</f>
        <v>30715.251947995534</v>
      </c>
      <c r="V43" s="266">
        <f>I43/Inflation!$E48/6.55957</f>
        <v>84355.23301659162</v>
      </c>
      <c r="W43" s="266">
        <f>J43/Inflation!$E48/6.55957</f>
        <v>226066.27894017257</v>
      </c>
      <c r="X43" s="72"/>
      <c r="Y43" s="73"/>
      <c r="Z43" s="73"/>
      <c r="AA43" s="73"/>
      <c r="AB43" s="73"/>
      <c r="AC43" s="73"/>
      <c r="AD43" s="73"/>
      <c r="AE43" s="73"/>
      <c r="AF43" s="72"/>
      <c r="AG43" s="73"/>
      <c r="AH43" s="73"/>
      <c r="AI43" s="73"/>
      <c r="AJ43" s="73"/>
      <c r="AK43" s="73"/>
      <c r="AL43" s="73"/>
      <c r="AM43" s="73"/>
    </row>
    <row r="44" spans="1:39" ht="15">
      <c r="A44" s="16">
        <v>1971</v>
      </c>
      <c r="B44" s="18">
        <f>8</f>
        <v>8</v>
      </c>
      <c r="C44" s="102">
        <v>0.643</v>
      </c>
      <c r="D44" s="22">
        <v>84200</v>
      </c>
      <c r="E44" s="22">
        <v>26868.97262586389</v>
      </c>
      <c r="F44" s="22">
        <v>36635.624887222744</v>
      </c>
      <c r="G44" s="22">
        <v>99586.9958806963</v>
      </c>
      <c r="H44" s="22">
        <v>74690.24691052223</v>
      </c>
      <c r="I44" s="22">
        <v>203641.06889873132</v>
      </c>
      <c r="J44" s="22">
        <v>534457.6332384711</v>
      </c>
      <c r="K44" s="33">
        <v>0.03349412083638291</v>
      </c>
      <c r="L44" s="33">
        <v>0.15406595474017803</v>
      </c>
      <c r="M44" s="33">
        <v>0.18927756700336024</v>
      </c>
      <c r="N44" s="33">
        <v>0.2808953475496028</v>
      </c>
      <c r="O44" s="33">
        <v>0.4085149101201665</v>
      </c>
      <c r="P44" s="31">
        <v>0.3229063706180835</v>
      </c>
      <c r="Q44" s="265">
        <f>D44/Inflation!$E49/6.55957</f>
        <v>32079.772282313166</v>
      </c>
      <c r="R44" s="266">
        <f>E44/Inflation!$E49/6.55957</f>
        <v>10236.942081917097</v>
      </c>
      <c r="S44" s="266">
        <f>F44/Inflation!$E49/6.55957</f>
        <v>13957.98698102554</v>
      </c>
      <c r="T44" s="266">
        <f>G44/Inflation!$E49/6.55957</f>
        <v>37942.13955026599</v>
      </c>
      <c r="U44" s="266">
        <f>H44/Inflation!$E49/6.55957</f>
        <v>28456.604662699494</v>
      </c>
      <c r="V44" s="266">
        <f>I44/Inflation!$E49/6.55957</f>
        <v>77586.21279807774</v>
      </c>
      <c r="W44" s="266">
        <f>J44/Inflation!$E49/6.55957</f>
        <v>203625.64333532302</v>
      </c>
      <c r="X44" s="72"/>
      <c r="Y44" s="73"/>
      <c r="Z44" s="73"/>
      <c r="AA44" s="73"/>
      <c r="AB44" s="73"/>
      <c r="AC44" s="73"/>
      <c r="AD44" s="73"/>
      <c r="AE44" s="73"/>
      <c r="AF44" s="72"/>
      <c r="AG44" s="73"/>
      <c r="AH44" s="73"/>
      <c r="AI44" s="73"/>
      <c r="AJ44" s="73"/>
      <c r="AK44" s="73"/>
      <c r="AL44" s="73"/>
      <c r="AM44" s="73"/>
    </row>
    <row r="45" spans="1:39" ht="15">
      <c r="A45" s="16">
        <v>1970</v>
      </c>
      <c r="B45" s="18">
        <f>8</f>
        <v>8</v>
      </c>
      <c r="C45" s="102">
        <v>0.649</v>
      </c>
      <c r="D45" s="22">
        <v>80200</v>
      </c>
      <c r="E45" s="21">
        <v>24708.19703509017</v>
      </c>
      <c r="F45" s="21">
        <v>33395.28586459069</v>
      </c>
      <c r="G45" s="21">
        <v>90522.06339779269</v>
      </c>
      <c r="H45" s="21">
        <v>67637.28996178486</v>
      </c>
      <c r="I45" s="22">
        <v>180110.30708468906</v>
      </c>
      <c r="J45" s="22">
        <v>468546.19097116636</v>
      </c>
      <c r="K45" s="33">
        <v>0.03165820557826734</v>
      </c>
      <c r="L45" s="33">
        <v>0.148565672260876</v>
      </c>
      <c r="M45" s="33">
        <v>0.18331167936491471</v>
      </c>
      <c r="N45" s="33">
        <v>0.2733038694858542</v>
      </c>
      <c r="O45" s="33">
        <v>0.40061261238848267</v>
      </c>
      <c r="P45" s="31">
        <v>0.3231951560216655</v>
      </c>
      <c r="Q45" s="265">
        <f>D45/Inflation!$E50/6.55957</f>
        <v>31272.713395538278</v>
      </c>
      <c r="R45" s="266">
        <f>E45/Inflation!$E50/6.55957</f>
        <v>9634.56813464917</v>
      </c>
      <c r="S45" s="266">
        <f>F45/Inflation!$E50/6.55957</f>
        <v>13021.960144705927</v>
      </c>
      <c r="T45" s="266">
        <f>G45/Inflation!$E50/6.55957</f>
        <v>35297.63771336555</v>
      </c>
      <c r="U45" s="266">
        <f>H45/Inflation!$E50/6.55957</f>
        <v>26374.08458635681</v>
      </c>
      <c r="V45" s="266">
        <f>I45/Inflation!$E50/6.55957</f>
        <v>70231.1472947864</v>
      </c>
      <c r="W45" s="266">
        <f>J45/Inflation!$E50/6.55957</f>
        <v>182702.1289627485</v>
      </c>
      <c r="X45" s="72"/>
      <c r="Y45" s="73"/>
      <c r="Z45" s="73"/>
      <c r="AA45" s="73"/>
      <c r="AB45" s="73"/>
      <c r="AC45" s="73"/>
      <c r="AD45" s="73"/>
      <c r="AE45" s="73"/>
      <c r="AF45" s="72"/>
      <c r="AG45" s="73"/>
      <c r="AH45" s="73"/>
      <c r="AI45" s="73"/>
      <c r="AJ45" s="73"/>
      <c r="AK45" s="73"/>
      <c r="AL45" s="73"/>
      <c r="AM45" s="73"/>
    </row>
    <row r="46" spans="1:39" ht="15">
      <c r="A46" s="16">
        <v>1969</v>
      </c>
      <c r="B46" s="18">
        <f>8</f>
        <v>8</v>
      </c>
      <c r="C46" s="102">
        <v>0.699</v>
      </c>
      <c r="D46" s="22">
        <v>76400</v>
      </c>
      <c r="E46" s="22">
        <v>22389.893873586057</v>
      </c>
      <c r="F46" s="22">
        <v>30319.28780536628</v>
      </c>
      <c r="G46" s="22">
        <v>82245.58646009438</v>
      </c>
      <c r="H46" s="22">
        <v>61215.62794915773</v>
      </c>
      <c r="I46" s="22">
        <v>160247.41193325826</v>
      </c>
      <c r="J46" s="22">
        <v>432520.8693702861</v>
      </c>
      <c r="K46" s="33">
        <v>0.032873890634406606</v>
      </c>
      <c r="L46" s="33">
        <v>0.15306860721000862</v>
      </c>
      <c r="M46" s="33">
        <v>0.19058768600782078</v>
      </c>
      <c r="N46" s="33">
        <v>0.2880133042136742</v>
      </c>
      <c r="O46" s="33">
        <v>0.42259960104632927</v>
      </c>
      <c r="P46" s="31">
        <v>0.33401228067556377</v>
      </c>
      <c r="Q46" s="265">
        <f>D46/Inflation!$E51/6.55957</f>
        <v>30673.328891708683</v>
      </c>
      <c r="R46" s="266">
        <f>E46/Inflation!$E51/6.55957</f>
        <v>8989.169877420922</v>
      </c>
      <c r="S46" s="266">
        <f>F46/Inflation!$E51/6.55957</f>
        <v>12172.689615397541</v>
      </c>
      <c r="T46" s="266">
        <f>G46/Inflation!$E51/6.55957</f>
        <v>33020.234599240015</v>
      </c>
      <c r="U46" s="266">
        <f>H46/Inflation!$E51/6.55957</f>
        <v>24577.05614393965</v>
      </c>
      <c r="V46" s="266">
        <f>I46/Inflation!$E51/6.55957</f>
        <v>64336.66976798369</v>
      </c>
      <c r="W46" s="266">
        <f>J46/Inflation!$E51/6.55957</f>
        <v>173649.93296757268</v>
      </c>
      <c r="X46" s="72"/>
      <c r="Y46" s="73"/>
      <c r="Z46" s="73"/>
      <c r="AA46" s="73"/>
      <c r="AB46" s="73"/>
      <c r="AC46" s="73"/>
      <c r="AD46" s="73"/>
      <c r="AE46" s="73"/>
      <c r="AF46" s="72"/>
      <c r="AG46" s="73"/>
      <c r="AH46" s="73"/>
      <c r="AI46" s="73"/>
      <c r="AJ46" s="73"/>
      <c r="AK46" s="73"/>
      <c r="AL46" s="73"/>
      <c r="AM46" s="73"/>
    </row>
    <row r="47" spans="1:39" ht="15">
      <c r="A47" s="16">
        <v>1968</v>
      </c>
      <c r="B47" s="18">
        <f>8</f>
        <v>8</v>
      </c>
      <c r="C47" s="102">
        <v>0.748</v>
      </c>
      <c r="D47" s="22">
        <v>72000</v>
      </c>
      <c r="E47" s="21">
        <v>20281.800628936624</v>
      </c>
      <c r="F47" s="21">
        <v>27954.594870408975</v>
      </c>
      <c r="G47" s="21">
        <v>75544.8648995487</v>
      </c>
      <c r="H47" s="21">
        <v>55983.59246457247</v>
      </c>
      <c r="I47" s="22">
        <v>147429.9050711601</v>
      </c>
      <c r="J47" s="22">
        <v>403636.6335139371</v>
      </c>
      <c r="K47" s="33">
        <v>0.03300339073976383</v>
      </c>
      <c r="L47" s="33">
        <v>0.15703102963627436</v>
      </c>
      <c r="M47" s="33">
        <v>0.19714192260417207</v>
      </c>
      <c r="N47" s="33">
        <v>0.30431722373765246</v>
      </c>
      <c r="O47" s="33">
        <v>0.44623218348664406</v>
      </c>
      <c r="P47" s="31">
        <v>0.3504088784640447</v>
      </c>
      <c r="Q47" s="265">
        <f>D47/Inflation!$E52/6.55957</f>
        <v>29490.658804750303</v>
      </c>
      <c r="R47" s="266">
        <f>E47/Inflation!$E52/6.55957</f>
        <v>8307.273087415833</v>
      </c>
      <c r="S47" s="266">
        <f>F47/Inflation!$E52/6.55957</f>
        <v>11449.991935392418</v>
      </c>
      <c r="T47" s="266">
        <f>G47/Inflation!$E52/6.55957</f>
        <v>30942.608822271497</v>
      </c>
      <c r="U47" s="266">
        <f>H47/Inflation!$E52/6.55957</f>
        <v>22930.458667179122</v>
      </c>
      <c r="V47" s="266">
        <f>I47/Inflation!$E52/6.55957</f>
        <v>60386.18094542094</v>
      </c>
      <c r="W47" s="266">
        <f>J47/Inflation!$E52/6.55957</f>
        <v>165326.53111191056</v>
      </c>
      <c r="X47" s="72"/>
      <c r="Y47" s="73"/>
      <c r="Z47" s="73"/>
      <c r="AA47" s="73"/>
      <c r="AB47" s="73"/>
      <c r="AC47" s="73"/>
      <c r="AD47" s="73"/>
      <c r="AE47" s="73"/>
      <c r="AF47" s="72"/>
      <c r="AG47" s="73"/>
      <c r="AH47" s="73"/>
      <c r="AI47" s="73"/>
      <c r="AJ47" s="73"/>
      <c r="AK47" s="73"/>
      <c r="AL47" s="73"/>
      <c r="AM47" s="73"/>
    </row>
    <row r="48" spans="1:39" ht="15">
      <c r="A48" s="16">
        <v>1967</v>
      </c>
      <c r="B48" s="18">
        <f>8</f>
        <v>8</v>
      </c>
      <c r="C48" s="102">
        <v>0.813</v>
      </c>
      <c r="D48" s="22">
        <v>72000</v>
      </c>
      <c r="E48" s="22">
        <v>18899.44491495106</v>
      </c>
      <c r="F48" s="22">
        <v>26307.931166790673</v>
      </c>
      <c r="G48" s="22">
        <v>72613.66266167999</v>
      </c>
      <c r="H48" s="22">
        <v>53633.79744228389</v>
      </c>
      <c r="I48" s="22">
        <v>143421.3255735745</v>
      </c>
      <c r="J48" s="22">
        <v>388045.9691498273</v>
      </c>
      <c r="K48" s="33">
        <v>0.03182001821868528</v>
      </c>
      <c r="L48" s="33">
        <v>0.15043693940932842</v>
      </c>
      <c r="M48" s="33">
        <v>0.19237386599158693</v>
      </c>
      <c r="N48" s="33">
        <v>0.31991848780495913</v>
      </c>
      <c r="O48" s="33">
        <v>0.47440641310198567</v>
      </c>
      <c r="P48" s="31">
        <v>0.4003746866462399</v>
      </c>
      <c r="Q48" s="265">
        <f>D48/Inflation!$E53/6.55957</f>
        <v>29843.310839485064</v>
      </c>
      <c r="R48" s="266">
        <f>E48/Inflation!$E53/6.55957</f>
        <v>7833.639017925136</v>
      </c>
      <c r="S48" s="266">
        <f>F48/Inflation!$E53/6.55957</f>
        <v>10904.385657698764</v>
      </c>
      <c r="T48" s="266">
        <f>G48/Inflation!$E53/6.55957</f>
        <v>30097.668138972585</v>
      </c>
      <c r="U48" s="266">
        <f>H48/Inflation!$E53/6.55957</f>
        <v>22230.695674611903</v>
      </c>
      <c r="V48" s="266">
        <f>I48/Inflation!$E53/6.55957</f>
        <v>59446.76666809961</v>
      </c>
      <c r="W48" s="266">
        <f>J48/Inflation!$E53/6.55957</f>
        <v>160841.3399631601</v>
      </c>
      <c r="X48" s="72"/>
      <c r="Y48" s="73"/>
      <c r="Z48" s="73"/>
      <c r="AA48" s="73"/>
      <c r="AB48" s="73"/>
      <c r="AC48" s="73"/>
      <c r="AD48" s="73"/>
      <c r="AE48" s="73"/>
      <c r="AF48" s="72"/>
      <c r="AG48" s="73"/>
      <c r="AH48" s="73"/>
      <c r="AI48" s="73"/>
      <c r="AJ48" s="73"/>
      <c r="AK48" s="73"/>
      <c r="AL48" s="73"/>
      <c r="AM48" s="73"/>
    </row>
    <row r="49" spans="1:39" ht="15">
      <c r="A49" s="16">
        <v>1966</v>
      </c>
      <c r="B49" s="18">
        <f>8</f>
        <v>8</v>
      </c>
      <c r="C49" s="102">
        <v>0.7</v>
      </c>
      <c r="D49" s="22">
        <v>72000</v>
      </c>
      <c r="E49" s="21">
        <v>17710.655163481035</v>
      </c>
      <c r="F49" s="21">
        <v>24104.221155702322</v>
      </c>
      <c r="G49" s="21">
        <v>67789.16739332468</v>
      </c>
      <c r="H49" s="21">
        <v>49851.34971519806</v>
      </c>
      <c r="I49" s="22">
        <v>131387.4461397256</v>
      </c>
      <c r="J49" s="22">
        <v>345973.00058504636</v>
      </c>
      <c r="K49" s="33">
        <v>0.03169979837562707</v>
      </c>
      <c r="L49" s="33">
        <v>0.1278313635847216</v>
      </c>
      <c r="M49" s="33">
        <v>0.15808696373974077</v>
      </c>
      <c r="N49" s="33">
        <v>0.24540778946269381</v>
      </c>
      <c r="O49" s="33">
        <v>0.36545822757890195</v>
      </c>
      <c r="P49" s="31">
        <v>0.3440138933757332</v>
      </c>
      <c r="Q49" s="265">
        <f>D49/Inflation!$E54/6.55957</f>
        <v>30200.17991997747</v>
      </c>
      <c r="R49" s="266">
        <f>E49/Inflation!$E54/6.55957</f>
        <v>7428.680172747294</v>
      </c>
      <c r="S49" s="266">
        <f>F49/Inflation!$E54/6.55957</f>
        <v>10110.441885182463</v>
      </c>
      <c r="T49" s="266">
        <f>G49/Inflation!$E54/6.55957</f>
        <v>28433.95905422049</v>
      </c>
      <c r="U49" s="266">
        <f>H49/Inflation!$E54/6.55957</f>
        <v>20909.99625906526</v>
      </c>
      <c r="V49" s="266">
        <f>I49/Inflation!$E54/6.55957</f>
        <v>55110.062675639754</v>
      </c>
      <c r="W49" s="266">
        <f>J49/Inflation!$E54/6.55957</f>
        <v>145117.31757115098</v>
      </c>
      <c r="X49" s="72"/>
      <c r="Y49" s="73"/>
      <c r="Z49" s="73"/>
      <c r="AA49" s="73"/>
      <c r="AB49" s="73"/>
      <c r="AC49" s="73"/>
      <c r="AD49" s="73"/>
      <c r="AE49" s="73"/>
      <c r="AF49" s="72"/>
      <c r="AG49" s="73"/>
      <c r="AH49" s="73"/>
      <c r="AI49" s="73"/>
      <c r="AJ49" s="73"/>
      <c r="AK49" s="73"/>
      <c r="AL49" s="73"/>
      <c r="AM49" s="73"/>
    </row>
    <row r="50" spans="1:39" ht="15">
      <c r="A50" s="16">
        <v>1965</v>
      </c>
      <c r="B50" s="18">
        <f>8</f>
        <v>8</v>
      </c>
      <c r="C50" s="102">
        <v>0.683</v>
      </c>
      <c r="D50" s="22">
        <v>72000</v>
      </c>
      <c r="E50" s="22">
        <v>16371.593005820265</v>
      </c>
      <c r="F50" s="22">
        <v>22801.535908054564</v>
      </c>
      <c r="G50" s="22">
        <v>64934.31125507149</v>
      </c>
      <c r="H50" s="22">
        <v>47598.9311469567</v>
      </c>
      <c r="I50" s="22">
        <v>126255.19049860802</v>
      </c>
      <c r="J50" s="22">
        <v>324646.7180474632</v>
      </c>
      <c r="K50" s="33">
        <v>0.0304319341976629</v>
      </c>
      <c r="L50" s="33">
        <v>0.13262754512249691</v>
      </c>
      <c r="M50" s="33">
        <v>0.16394577035652752</v>
      </c>
      <c r="N50" s="33">
        <v>0.2544523052593204</v>
      </c>
      <c r="O50" s="33">
        <v>0.3801623481250738</v>
      </c>
      <c r="P50" s="31">
        <v>0.35626902762585827</v>
      </c>
      <c r="Q50" s="265">
        <f>D50/Inflation!$E55/6.55957</f>
        <v>30534.074791443334</v>
      </c>
      <c r="R50" s="266">
        <f>E50/Inflation!$E55/6.55957</f>
        <v>6942.9367402053695</v>
      </c>
      <c r="S50" s="266">
        <f>F50/Inflation!$E55/6.55957</f>
        <v>9669.775038559983</v>
      </c>
      <c r="T50" s="266">
        <f>G50/Inflation!$E55/6.55957</f>
        <v>27537.62661657241</v>
      </c>
      <c r="U50" s="266">
        <f>H50/Inflation!$E55/6.55957</f>
        <v>20185.962828249132</v>
      </c>
      <c r="V50" s="266">
        <f>I50/Inflation!$E55/6.55957</f>
        <v>53542.853187394765</v>
      </c>
      <c r="W50" s="266">
        <f>J50/Inflation!$E55/6.55957</f>
        <v>137677.59957858137</v>
      </c>
      <c r="X50" s="72"/>
      <c r="Y50" s="73"/>
      <c r="Z50" s="73"/>
      <c r="AA50" s="73"/>
      <c r="AB50" s="73"/>
      <c r="AC50" s="73"/>
      <c r="AD50" s="73"/>
      <c r="AE50" s="73"/>
      <c r="AF50" s="72"/>
      <c r="AG50" s="73"/>
      <c r="AH50" s="73"/>
      <c r="AI50" s="73"/>
      <c r="AJ50" s="73"/>
      <c r="AK50" s="73"/>
      <c r="AL50" s="73"/>
      <c r="AM50" s="73"/>
    </row>
    <row r="51" spans="1:39" ht="15">
      <c r="A51" s="16">
        <v>1964</v>
      </c>
      <c r="B51" s="18">
        <f>8</f>
        <v>8</v>
      </c>
      <c r="C51" s="102">
        <v>0.683</v>
      </c>
      <c r="D51" s="22">
        <v>70000</v>
      </c>
      <c r="E51" s="21">
        <v>15281.069897548434</v>
      </c>
      <c r="F51" s="21">
        <v>21142.205776179555</v>
      </c>
      <c r="G51" s="21">
        <v>60210.025669563474</v>
      </c>
      <c r="H51" s="21">
        <v>43996.2111326036</v>
      </c>
      <c r="I51" s="22">
        <v>117575.17696076029</v>
      </c>
      <c r="J51" s="22">
        <v>301686.36130391364</v>
      </c>
      <c r="K51" s="33">
        <v>0.028679858339264314</v>
      </c>
      <c r="L51" s="33">
        <v>0.1300416455904336</v>
      </c>
      <c r="M51" s="33">
        <v>0.16108163821359842</v>
      </c>
      <c r="N51" s="33">
        <v>0.25116714692046616</v>
      </c>
      <c r="O51" s="33">
        <v>0.3768839976718569</v>
      </c>
      <c r="P51" s="31">
        <v>0.3637096925274407</v>
      </c>
      <c r="Q51" s="265">
        <f>D51/Inflation!$E56/6.55957</f>
        <v>30135.240356588212</v>
      </c>
      <c r="R51" s="266">
        <f>E51/Inflation!$E56/6.55957</f>
        <v>6578.5530609778125</v>
      </c>
      <c r="S51" s="266">
        <f>F51/Inflation!$E56/6.55957</f>
        <v>9101.792181908837</v>
      </c>
      <c r="T51" s="266">
        <f>G51/Inflation!$E56/6.55957</f>
        <v>25920.622791837734</v>
      </c>
      <c r="U51" s="266">
        <f>H51/Inflation!$E56/6.55957</f>
        <v>18940.51996086017</v>
      </c>
      <c r="V51" s="266">
        <f>I51/Inflation!$E56/6.55957</f>
        <v>50616.51739544149</v>
      </c>
      <c r="W51" s="266">
        <f>J51/Inflation!$E56/6.55957</f>
        <v>129877.01443139931</v>
      </c>
      <c r="X51" s="72"/>
      <c r="Y51" s="73"/>
      <c r="Z51" s="73"/>
      <c r="AA51" s="73"/>
      <c r="AB51" s="73"/>
      <c r="AC51" s="73"/>
      <c r="AD51" s="73"/>
      <c r="AE51" s="73"/>
      <c r="AF51" s="72"/>
      <c r="AG51" s="73"/>
      <c r="AH51" s="73"/>
      <c r="AI51" s="73"/>
      <c r="AJ51" s="73"/>
      <c r="AK51" s="73"/>
      <c r="AL51" s="73"/>
      <c r="AM51" s="73"/>
    </row>
    <row r="52" spans="1:39" ht="15">
      <c r="A52" s="16">
        <v>1963</v>
      </c>
      <c r="B52" s="18">
        <f>8</f>
        <v>8</v>
      </c>
      <c r="C52" s="102">
        <v>0.698</v>
      </c>
      <c r="D52" s="22">
        <v>64000</v>
      </c>
      <c r="E52" s="22">
        <v>14031.251645876937</v>
      </c>
      <c r="F52" s="22">
        <v>19355.629585727995</v>
      </c>
      <c r="G52" s="22">
        <v>54425.23818607991</v>
      </c>
      <c r="H52" s="22">
        <v>39623.89236275539</v>
      </c>
      <c r="I52" s="22">
        <v>106353.79659272665</v>
      </c>
      <c r="J52" s="22">
        <v>276182.59209988866</v>
      </c>
      <c r="K52" s="33">
        <v>0.025590458897489392</v>
      </c>
      <c r="L52" s="33">
        <v>0.12745875959798705</v>
      </c>
      <c r="M52" s="33">
        <v>0.15838824984370786</v>
      </c>
      <c r="N52" s="33">
        <v>0.24785394084377946</v>
      </c>
      <c r="O52" s="33">
        <v>0.37351103023968385</v>
      </c>
      <c r="P52" s="31">
        <v>0.37272077307107976</v>
      </c>
      <c r="Q52" s="265">
        <f>D52/Inflation!$E57/6.55957</f>
        <v>28147.151398979386</v>
      </c>
      <c r="R52" s="266">
        <f>E52/Inflation!$E57/6.55957</f>
        <v>6170.933818651201</v>
      </c>
      <c r="S52" s="266">
        <f>F52/Inflation!$E57/6.55957</f>
        <v>8512.59119331329</v>
      </c>
      <c r="T52" s="266">
        <f>G52/Inflation!$E57/6.55957</f>
        <v>23936.178424204772</v>
      </c>
      <c r="U52" s="266">
        <f>H52/Inflation!$E57/6.55957</f>
        <v>17426.557771114673</v>
      </c>
      <c r="V52" s="266">
        <f>I52/Inflation!$E57/6.55957</f>
        <v>46774.31897737086</v>
      </c>
      <c r="W52" s="266">
        <f>J52/Inflation!$E57/6.55957</f>
        <v>121464.89427497084</v>
      </c>
      <c r="X52" s="72"/>
      <c r="Y52" s="73"/>
      <c r="Z52" s="73"/>
      <c r="AA52" s="73"/>
      <c r="AB52" s="73"/>
      <c r="AC52" s="73"/>
      <c r="AD52" s="73"/>
      <c r="AE52" s="73"/>
      <c r="AF52" s="72"/>
      <c r="AG52" s="73"/>
      <c r="AH52" s="73"/>
      <c r="AI52" s="73"/>
      <c r="AJ52" s="73"/>
      <c r="AK52" s="73"/>
      <c r="AL52" s="73"/>
      <c r="AM52" s="73"/>
    </row>
    <row r="53" spans="1:39" ht="15">
      <c r="A53" s="16">
        <v>1962</v>
      </c>
      <c r="B53" s="18">
        <f>8</f>
        <v>8</v>
      </c>
      <c r="C53" s="102">
        <v>0.683</v>
      </c>
      <c r="D53" s="22">
        <v>64000</v>
      </c>
      <c r="E53" s="21">
        <v>12604.44840964697</v>
      </c>
      <c r="F53" s="21">
        <v>17321.99132726969</v>
      </c>
      <c r="G53" s="21">
        <v>49156.167204501144</v>
      </c>
      <c r="H53" s="21">
        <v>35645.02868897008</v>
      </c>
      <c r="I53" s="22">
        <v>98031.71868751793</v>
      </c>
      <c r="J53" s="22">
        <v>258058.028023065</v>
      </c>
      <c r="K53" s="33">
        <v>0.02066165788142114</v>
      </c>
      <c r="L53" s="33">
        <v>0.12055780538449358</v>
      </c>
      <c r="M53" s="33">
        <v>0.15110119684969864</v>
      </c>
      <c r="N53" s="33">
        <v>0.2350691371608312</v>
      </c>
      <c r="O53" s="33">
        <v>0.3601441150128673</v>
      </c>
      <c r="P53" s="31">
        <v>0.39370103507304094</v>
      </c>
      <c r="Q53" s="265">
        <f>D53/Inflation!$E58/6.55957</f>
        <v>28754.929328151145</v>
      </c>
      <c r="R53" s="266">
        <f>E53/Inflation!$E58/6.55957</f>
        <v>5663.125363120714</v>
      </c>
      <c r="S53" s="266">
        <f>F53/Inflation!$E58/6.55957</f>
        <v>7782.697444351359</v>
      </c>
      <c r="T53" s="266">
        <f>G53/Inflation!$E58/6.55957</f>
        <v>22085.658031378305</v>
      </c>
      <c r="U53" s="266">
        <f>H53/Inflation!$E58/6.55957</f>
        <v>16015.160638300855</v>
      </c>
      <c r="V53" s="266">
        <f>I53/Inflation!$E58/6.55957</f>
        <v>44045.23660588706</v>
      </c>
      <c r="W53" s="266">
        <f>J53/Inflation!$E58/6.55957</f>
        <v>115944.38059945754</v>
      </c>
      <c r="X53" s="72"/>
      <c r="Y53" s="73"/>
      <c r="Z53" s="73"/>
      <c r="AA53" s="73"/>
      <c r="AB53" s="73"/>
      <c r="AC53" s="73"/>
      <c r="AD53" s="73"/>
      <c r="AE53" s="73"/>
      <c r="AF53" s="72"/>
      <c r="AG53" s="73"/>
      <c r="AH53" s="73"/>
      <c r="AI53" s="73"/>
      <c r="AJ53" s="73"/>
      <c r="AK53" s="73"/>
      <c r="AL53" s="73"/>
      <c r="AM53" s="73"/>
    </row>
    <row r="54" spans="1:39" ht="15">
      <c r="A54" s="16">
        <v>1961</v>
      </c>
      <c r="B54" s="18">
        <f>8</f>
        <v>8</v>
      </c>
      <c r="C54" s="102">
        <v>0.683</v>
      </c>
      <c r="D54" s="22">
        <v>64000</v>
      </c>
      <c r="E54" s="22">
        <v>11118.564355005896</v>
      </c>
      <c r="F54" s="22">
        <v>15572.67217702157</v>
      </c>
      <c r="G54" s="22">
        <v>45295.02548283301</v>
      </c>
      <c r="H54" s="22">
        <v>32750.529322351533</v>
      </c>
      <c r="I54" s="22">
        <v>90310.01776317118</v>
      </c>
      <c r="J54" s="22">
        <v>243131.033179609</v>
      </c>
      <c r="K54" s="33">
        <v>0.01918091866317048</v>
      </c>
      <c r="L54" s="33">
        <v>0.11535703090077404</v>
      </c>
      <c r="M54" s="33">
        <v>0.14379338606874012</v>
      </c>
      <c r="N54" s="33">
        <v>0.22519855404071298</v>
      </c>
      <c r="O54" s="33">
        <v>0.34953357348536396</v>
      </c>
      <c r="P54" s="31">
        <v>0.4073961789810875</v>
      </c>
      <c r="Q54" s="265">
        <f>D54/Inflation!$E59/6.55957</f>
        <v>29177.05852008985</v>
      </c>
      <c r="R54" s="266">
        <f>E54/Inflation!$E59/6.55957</f>
        <v>5068.859419459251</v>
      </c>
      <c r="S54" s="266">
        <f>F54/Inflation!$E59/6.55957</f>
        <v>7099.44949098646</v>
      </c>
      <c r="T54" s="266">
        <f>G54/Inflation!$E59/6.55957</f>
        <v>20649.618893462182</v>
      </c>
      <c r="U54" s="266">
        <f>H54/Inflation!$E59/6.55957</f>
        <v>14930.689228158895</v>
      </c>
      <c r="V54" s="266">
        <f>I54/Inflation!$E59/6.55957</f>
        <v>41171.5730191625</v>
      </c>
      <c r="W54" s="266">
        <f>J54/Inflation!$E59/6.55957</f>
        <v>110841.38098642748</v>
      </c>
      <c r="X54" s="72"/>
      <c r="Y54" s="73"/>
      <c r="Z54" s="73"/>
      <c r="AA54" s="73"/>
      <c r="AB54" s="73"/>
      <c r="AC54" s="73"/>
      <c r="AD54" s="73"/>
      <c r="AE54" s="73"/>
      <c r="AF54" s="72"/>
      <c r="AG54" s="73"/>
      <c r="AH54" s="73"/>
      <c r="AI54" s="73"/>
      <c r="AJ54" s="73"/>
      <c r="AK54" s="73"/>
      <c r="AL54" s="73"/>
      <c r="AM54" s="73"/>
    </row>
    <row r="55" spans="1:39" ht="15">
      <c r="A55" s="16">
        <v>1960</v>
      </c>
      <c r="B55" s="18">
        <f>8</f>
        <v>8</v>
      </c>
      <c r="C55" s="102">
        <v>0.715</v>
      </c>
      <c r="D55" s="22">
        <v>64000</v>
      </c>
      <c r="E55" s="21">
        <v>10195.307891521194</v>
      </c>
      <c r="F55" s="21">
        <v>14038.86385210903</v>
      </c>
      <c r="G55" s="21">
        <v>41199.16053874826</v>
      </c>
      <c r="H55" s="21">
        <v>29670.314839371</v>
      </c>
      <c r="I55" s="22">
        <v>82308.4934592831</v>
      </c>
      <c r="J55" s="22">
        <v>219524.2969131274</v>
      </c>
      <c r="K55" s="33">
        <v>0.016310225164309834</v>
      </c>
      <c r="L55" s="33">
        <v>0.11640666437748899</v>
      </c>
      <c r="M55" s="33">
        <v>0.14543425247328204</v>
      </c>
      <c r="N55" s="33">
        <v>0.22885259870070118</v>
      </c>
      <c r="O55" s="33">
        <v>0.35941654047749144</v>
      </c>
      <c r="P55" s="31">
        <v>0.42368405541922644</v>
      </c>
      <c r="Q55" s="265">
        <f>D55/Inflation!$E60/6.55957</f>
        <v>29645.36233211098</v>
      </c>
      <c r="R55" s="266">
        <f>E55/Inflation!$E60/6.55957</f>
        <v>4722.556195805878</v>
      </c>
      <c r="S55" s="266">
        <f>F55/Inflation!$E60/6.55957</f>
        <v>6502.925087921054</v>
      </c>
      <c r="T55" s="266">
        <f>G55/Inflation!$E60/6.55957</f>
        <v>19083.813155468764</v>
      </c>
      <c r="U55" s="266">
        <f>H55/Inflation!$E60/6.55957</f>
        <v>13743.550530015038</v>
      </c>
      <c r="V55" s="266">
        <f>I55/Inflation!$E60/6.55957</f>
        <v>38126.01736891615</v>
      </c>
      <c r="W55" s="266">
        <f>J55/Inflation!$E60/6.55957</f>
        <v>101685.58316705583</v>
      </c>
      <c r="X55" s="72"/>
      <c r="Y55" s="73"/>
      <c r="Z55" s="73"/>
      <c r="AA55" s="73"/>
      <c r="AB55" s="73"/>
      <c r="AC55" s="73"/>
      <c r="AD55" s="73"/>
      <c r="AE55" s="73"/>
      <c r="AF55" s="72"/>
      <c r="AG55" s="73"/>
      <c r="AH55" s="73"/>
      <c r="AI55" s="73"/>
      <c r="AJ55" s="73"/>
      <c r="AK55" s="73"/>
      <c r="AL55" s="73"/>
      <c r="AM55" s="73"/>
    </row>
    <row r="56" spans="1:39" ht="15">
      <c r="A56" s="16">
        <v>1959</v>
      </c>
      <c r="B56" s="18">
        <f>8</f>
        <v>8</v>
      </c>
      <c r="C56" s="102">
        <v>0.715</v>
      </c>
      <c r="D56" s="22">
        <v>6000000</v>
      </c>
      <c r="E56" s="22">
        <v>939326.1720922556</v>
      </c>
      <c r="F56" s="22">
        <v>1296898.6125171697</v>
      </c>
      <c r="G56" s="22">
        <v>3690286.4124733843</v>
      </c>
      <c r="H56" s="22">
        <v>2679973.2808642345</v>
      </c>
      <c r="I56" s="22">
        <v>7215767.326860361</v>
      </c>
      <c r="J56" s="22">
        <v>19269566.028301757</v>
      </c>
      <c r="K56" s="33">
        <v>0.014321275805683714</v>
      </c>
      <c r="L56" s="33">
        <v>0.11899603100920507</v>
      </c>
      <c r="M56" s="33">
        <v>0.14887227741056872</v>
      </c>
      <c r="N56" s="33">
        <v>0.23411003500509836</v>
      </c>
      <c r="O56" s="33">
        <v>0.36749775694598336</v>
      </c>
      <c r="P56" s="31">
        <v>0.42696515598632045</v>
      </c>
      <c r="Q56" s="265">
        <f>D56/Inflation!$E61/655.957</f>
        <v>28575.918136801407</v>
      </c>
      <c r="R56" s="266">
        <f>E56/Inflation!$E61/655.957</f>
        <v>4473.684632910554</v>
      </c>
      <c r="S56" s="266">
        <f>F56/Inflation!$E61/655.957</f>
        <v>6176.678097170327</v>
      </c>
      <c r="T56" s="266">
        <f>G56/Inflation!$E61/655.957</f>
        <v>17575.553737364997</v>
      </c>
      <c r="U56" s="266">
        <f>H56/Inflation!$E61/655.957</f>
        <v>12763.782847131908</v>
      </c>
      <c r="V56" s="266">
        <f>I56/Inflation!$E61/655.957</f>
        <v>34366.196071094666</v>
      </c>
      <c r="W56" s="266">
        <f>J56/Inflation!$E61/655.957</f>
        <v>91774.25689274007</v>
      </c>
      <c r="X56" s="72"/>
      <c r="Y56" s="73"/>
      <c r="Z56" s="73"/>
      <c r="AA56" s="73"/>
      <c r="AB56" s="73"/>
      <c r="AC56" s="73"/>
      <c r="AD56" s="73"/>
      <c r="AE56" s="73"/>
      <c r="AF56" s="72"/>
      <c r="AG56" s="73"/>
      <c r="AH56" s="73"/>
      <c r="AI56" s="73"/>
      <c r="AJ56" s="73"/>
      <c r="AK56" s="73"/>
      <c r="AL56" s="73"/>
      <c r="AM56" s="73"/>
    </row>
    <row r="57" spans="1:39" ht="15">
      <c r="A57" s="16">
        <v>1958</v>
      </c>
      <c r="B57" s="18">
        <f>8</f>
        <v>8</v>
      </c>
      <c r="C57" s="102">
        <v>0.77</v>
      </c>
      <c r="D57" s="22">
        <v>6000000</v>
      </c>
      <c r="E57" s="21">
        <v>910060.4344033572</v>
      </c>
      <c r="F57" s="21">
        <v>1216480.8022400392</v>
      </c>
      <c r="G57" s="21">
        <v>3258543.566914411</v>
      </c>
      <c r="H57" s="21">
        <v>2493435.6105431193</v>
      </c>
      <c r="I57" s="22">
        <v>6673411.926967354</v>
      </c>
      <c r="J57" s="22">
        <v>17870895.192796104</v>
      </c>
      <c r="K57" s="33">
        <v>0.011868735370069508</v>
      </c>
      <c r="L57" s="33">
        <v>0.10517564996874715</v>
      </c>
      <c r="M57" s="33">
        <v>0.1336437719647083</v>
      </c>
      <c r="N57" s="33">
        <v>0.21432759278949676</v>
      </c>
      <c r="O57" s="33">
        <v>0.3420492342698729</v>
      </c>
      <c r="P57" s="31">
        <v>0.4424008250849045</v>
      </c>
      <c r="Q57" s="265">
        <f>D57/Inflation!$E62/655.957</f>
        <v>30681.401285573458</v>
      </c>
      <c r="R57" s="266">
        <f>E57/Inflation!$E62/655.957</f>
        <v>4653.654897008784</v>
      </c>
      <c r="S57" s="266">
        <f>F57/Inflation!$E62/655.957</f>
        <v>6220.555941620495</v>
      </c>
      <c r="T57" s="266">
        <f>G57/Inflation!$E62/655.957</f>
        <v>16662.780463837487</v>
      </c>
      <c r="U57" s="266">
        <f>H57/Inflation!$E62/655.957</f>
        <v>12750.34975780205</v>
      </c>
      <c r="V57" s="266">
        <f>I57/Inflation!$E62/655.957</f>
        <v>34124.93821253624</v>
      </c>
      <c r="W57" s="266">
        <f>J57/Inflation!$E62/655.957</f>
        <v>91384.01779043382</v>
      </c>
      <c r="X57" s="72"/>
      <c r="Y57" s="73"/>
      <c r="Z57" s="73"/>
      <c r="AA57" s="73"/>
      <c r="AB57" s="73"/>
      <c r="AC57" s="73"/>
      <c r="AD57" s="73"/>
      <c r="AE57" s="73"/>
      <c r="AF57" s="72"/>
      <c r="AG57" s="73"/>
      <c r="AH57" s="73"/>
      <c r="AI57" s="73"/>
      <c r="AJ57" s="73"/>
      <c r="AK57" s="73"/>
      <c r="AL57" s="73"/>
      <c r="AM57" s="73"/>
    </row>
    <row r="58" spans="1:39" ht="15">
      <c r="A58" s="16">
        <v>1957</v>
      </c>
      <c r="B58" s="18">
        <f>8</f>
        <v>8</v>
      </c>
      <c r="C58" s="102">
        <v>0.77</v>
      </c>
      <c r="D58" s="22">
        <v>6000000</v>
      </c>
      <c r="E58" s="22">
        <v>807010.2159811594</v>
      </c>
      <c r="F58" s="22">
        <v>1094621.3455239374</v>
      </c>
      <c r="G58" s="22">
        <v>2957752.1369151934</v>
      </c>
      <c r="H58" s="22">
        <v>2264653.478403688</v>
      </c>
      <c r="I58" s="22">
        <v>6170158.760754444</v>
      </c>
      <c r="J58" s="22">
        <v>16825694.366012402</v>
      </c>
      <c r="K58" s="33">
        <v>0.009111752802798476</v>
      </c>
      <c r="L58" s="33">
        <v>0.09723641802341093</v>
      </c>
      <c r="M58" s="33">
        <v>0.12544498331882223</v>
      </c>
      <c r="N58" s="33">
        <v>0.20499687417531068</v>
      </c>
      <c r="O58" s="33">
        <v>0.33351266778059396</v>
      </c>
      <c r="P58" s="31">
        <v>0.4836663966307306</v>
      </c>
      <c r="Q58" s="265">
        <f>D58/Inflation!$E63/655.957</f>
        <v>31089.95931427021</v>
      </c>
      <c r="R58" s="266">
        <f>E58/Inflation!$E63/655.957</f>
        <v>4181.652463509109</v>
      </c>
      <c r="S58" s="266">
        <f>F58/Inflation!$E63/655.957</f>
        <v>5671.955516145154</v>
      </c>
      <c r="T58" s="266">
        <f>G58/Inflation!$E63/655.957</f>
        <v>15326.06559973152</v>
      </c>
      <c r="U58" s="266">
        <f>H58/Inflation!$E63/655.957</f>
        <v>11734.66408408186</v>
      </c>
      <c r="V58" s="266">
        <f>I58/Inflation!$E63/655.957</f>
        <v>31971.66413907392</v>
      </c>
      <c r="W58" s="266">
        <f>J58/Inflation!$E63/655.957</f>
        <v>87185.02554561183</v>
      </c>
      <c r="X58" s="72"/>
      <c r="Y58" s="73"/>
      <c r="Z58" s="73"/>
      <c r="AA58" s="73"/>
      <c r="AB58" s="73"/>
      <c r="AC58" s="73"/>
      <c r="AD58" s="73"/>
      <c r="AE58" s="73"/>
      <c r="AF58" s="72"/>
      <c r="AG58" s="73"/>
      <c r="AH58" s="73"/>
      <c r="AI58" s="73"/>
      <c r="AJ58" s="73"/>
      <c r="AK58" s="73"/>
      <c r="AL58" s="73"/>
      <c r="AM58" s="73"/>
    </row>
    <row r="59" spans="1:39" ht="15">
      <c r="A59" s="16">
        <v>1956</v>
      </c>
      <c r="B59" s="18">
        <f>8</f>
        <v>8</v>
      </c>
      <c r="C59" s="102">
        <v>0.77</v>
      </c>
      <c r="D59" s="22">
        <v>6000000</v>
      </c>
      <c r="E59" s="21">
        <v>704486.9353738496</v>
      </c>
      <c r="F59" s="21">
        <v>964215.5392973011</v>
      </c>
      <c r="G59" s="21">
        <v>2651393.3308518874</v>
      </c>
      <c r="H59" s="21">
        <v>2030340.7383752677</v>
      </c>
      <c r="I59" s="22">
        <v>5553212.249890228</v>
      </c>
      <c r="J59" s="22">
        <v>14859441.071344633</v>
      </c>
      <c r="K59" s="33">
        <v>0.007002719533105799</v>
      </c>
      <c r="L59" s="33">
        <v>0.08761971940557699</v>
      </c>
      <c r="M59" s="33">
        <v>0.11508465346959473</v>
      </c>
      <c r="N59" s="33">
        <v>0.19229545281095095</v>
      </c>
      <c r="O59" s="33">
        <v>0.320690524106821</v>
      </c>
      <c r="P59" s="31">
        <v>0.5192097381009134</v>
      </c>
      <c r="Q59" s="265">
        <f>D59/Inflation!$E64/655.957</f>
        <v>31674.736469545034</v>
      </c>
      <c r="R59" s="266">
        <f>E59/Inflation!$E64/655.957</f>
        <v>3719.073004034015</v>
      </c>
      <c r="S59" s="266">
        <f>F59/Inflation!$E64/655.957</f>
        <v>5090.212184513709</v>
      </c>
      <c r="T59" s="266">
        <f>G59/Inflation!$E64/655.957</f>
        <v>13997.03083864046</v>
      </c>
      <c r="U59" s="266">
        <f>H59/Inflation!$E64/655.957</f>
        <v>10718.417971903014</v>
      </c>
      <c r="V59" s="266">
        <f>I59/Inflation!$E64/655.957</f>
        <v>29316.08909578704</v>
      </c>
      <c r="W59" s="266">
        <f>J59/Inflation!$E64/655.957</f>
        <v>78444.81333659586</v>
      </c>
      <c r="X59" s="72"/>
      <c r="Y59" s="73"/>
      <c r="Z59" s="73"/>
      <c r="AA59" s="73"/>
      <c r="AB59" s="73"/>
      <c r="AC59" s="73"/>
      <c r="AD59" s="73"/>
      <c r="AE59" s="73"/>
      <c r="AF59" s="72"/>
      <c r="AG59" s="73"/>
      <c r="AH59" s="73"/>
      <c r="AI59" s="73"/>
      <c r="AJ59" s="73"/>
      <c r="AK59" s="73"/>
      <c r="AL59" s="73"/>
      <c r="AM59" s="73"/>
    </row>
    <row r="60" spans="1:39" ht="15">
      <c r="A60" s="16">
        <v>1955</v>
      </c>
      <c r="B60" s="18">
        <f>8</f>
        <v>8</v>
      </c>
      <c r="C60" s="102">
        <v>0.77</v>
      </c>
      <c r="D60" s="22">
        <v>6000000</v>
      </c>
      <c r="E60" s="22">
        <v>649896.4192651127</v>
      </c>
      <c r="F60" s="22">
        <v>879678.9042191927</v>
      </c>
      <c r="G60" s="22">
        <v>2343712.395000986</v>
      </c>
      <c r="H60" s="22">
        <v>1793999.8381270096</v>
      </c>
      <c r="I60" s="22">
        <v>5094455.628644645</v>
      </c>
      <c r="J60" s="22">
        <v>13792326.84887305</v>
      </c>
      <c r="K60" s="33">
        <v>0.005398722631129203</v>
      </c>
      <c r="L60" s="33">
        <v>0.07985326401810659</v>
      </c>
      <c r="M60" s="33">
        <v>0.10646430503761976</v>
      </c>
      <c r="N60" s="33">
        <v>0.18142556095064027</v>
      </c>
      <c r="O60" s="33">
        <v>0.30964317517142903</v>
      </c>
      <c r="P60" s="31">
        <v>0.5454997378378857</v>
      </c>
      <c r="Q60" s="265">
        <f>D60/Inflation!$E65/655.957</f>
        <v>31799.346900731318</v>
      </c>
      <c r="R60" s="266">
        <f>E60/Inflation!$E65/655.957</f>
        <v>3444.3802809590734</v>
      </c>
      <c r="S60" s="266">
        <f>F60/Inflation!$E65/655.957</f>
        <v>4662.202439420217</v>
      </c>
      <c r="T60" s="266">
        <f>G60/Inflation!$E65/655.957</f>
        <v>12421.420580696695</v>
      </c>
      <c r="U60" s="266">
        <f>H60/Inflation!$E65/655.957</f>
        <v>9508.003865409433</v>
      </c>
      <c r="V60" s="266">
        <f>I60/Inflation!$E65/655.957</f>
        <v>27000.060300942387</v>
      </c>
      <c r="W60" s="266">
        <f>J60/Inflation!$E65/655.957</f>
        <v>73097.83100593077</v>
      </c>
      <c r="X60" s="72"/>
      <c r="Y60" s="73"/>
      <c r="Z60" s="73"/>
      <c r="AA60" s="73"/>
      <c r="AB60" s="73"/>
      <c r="AC60" s="73"/>
      <c r="AD60" s="73"/>
      <c r="AE60" s="73"/>
      <c r="AF60" s="72"/>
      <c r="AG60" s="73"/>
      <c r="AH60" s="73"/>
      <c r="AI60" s="73"/>
      <c r="AJ60" s="73"/>
      <c r="AK60" s="73"/>
      <c r="AL60" s="73"/>
      <c r="AM60" s="73"/>
    </row>
    <row r="61" spans="1:39" ht="15">
      <c r="A61" s="16">
        <v>1954</v>
      </c>
      <c r="B61" s="18">
        <f>8</f>
        <v>8</v>
      </c>
      <c r="C61" s="102">
        <v>0.7</v>
      </c>
      <c r="D61" s="22">
        <v>6000000</v>
      </c>
      <c r="E61" s="21">
        <v>592327.7364372003</v>
      </c>
      <c r="F61" s="21">
        <v>789370.2971014122</v>
      </c>
      <c r="G61" s="21">
        <v>2122022.6532338797</v>
      </c>
      <c r="H61" s="21">
        <v>1619984.95662554</v>
      </c>
      <c r="I61" s="22">
        <v>4652540.240524271</v>
      </c>
      <c r="J61" s="22">
        <v>12638124.032957733</v>
      </c>
      <c r="K61" s="33">
        <v>0.0038567384765963806</v>
      </c>
      <c r="L61" s="33">
        <v>0.06513294344228447</v>
      </c>
      <c r="M61" s="33">
        <v>0.08841040919122245</v>
      </c>
      <c r="N61" s="33">
        <v>0.15380683583494192</v>
      </c>
      <c r="O61" s="33">
        <v>0.2691103641794241</v>
      </c>
      <c r="P61" s="31">
        <v>0.5759853578233981</v>
      </c>
      <c r="Q61" s="265">
        <f>D61/Inflation!$E66/655.957</f>
        <v>31854.747004460765</v>
      </c>
      <c r="R61" s="266">
        <f>E61/Inflation!$E66/655.957</f>
        <v>3144.7416979886552</v>
      </c>
      <c r="S61" s="266">
        <f>F61/Inflation!$E66/655.957</f>
        <v>4190.865184500252</v>
      </c>
      <c r="T61" s="266">
        <f>G61/Inflation!$E66/655.957</f>
        <v>11266.082459416635</v>
      </c>
      <c r="U61" s="266">
        <f>H61/Inflation!$E66/655.957</f>
        <v>8600.701824056487</v>
      </c>
      <c r="V61" s="266">
        <f>I61/Inflation!$E66/655.957</f>
        <v>24700.91538166228</v>
      </c>
      <c r="W61" s="266">
        <f>J61/Inflation!$E66/655.957</f>
        <v>67097.37394681065</v>
      </c>
      <c r="X61" s="72"/>
      <c r="Y61" s="73"/>
      <c r="Z61" s="73"/>
      <c r="AA61" s="73"/>
      <c r="AB61" s="73"/>
      <c r="AC61" s="73"/>
      <c r="AD61" s="73"/>
      <c r="AE61" s="73"/>
      <c r="AF61" s="72"/>
      <c r="AG61" s="73"/>
      <c r="AH61" s="73"/>
      <c r="AI61" s="73"/>
      <c r="AJ61" s="73"/>
      <c r="AK61" s="73"/>
      <c r="AL61" s="73"/>
      <c r="AM61" s="73"/>
    </row>
    <row r="62" spans="1:39" ht="15">
      <c r="A62" s="16">
        <v>1953</v>
      </c>
      <c r="B62" s="18">
        <f>8</f>
        <v>8</v>
      </c>
      <c r="C62" s="102">
        <v>0.7</v>
      </c>
      <c r="D62" s="22">
        <v>6000000</v>
      </c>
      <c r="E62" s="22">
        <v>584175.7579062954</v>
      </c>
      <c r="F62" s="22">
        <v>776568.2799524408</v>
      </c>
      <c r="G62" s="22">
        <v>1955583.3563229796</v>
      </c>
      <c r="H62" s="22">
        <v>1563372.8543887227</v>
      </c>
      <c r="I62" s="22">
        <v>4508492.038689453</v>
      </c>
      <c r="J62" s="22">
        <v>12246365.130651506</v>
      </c>
      <c r="K62" s="33">
        <v>0.003980302026944538</v>
      </c>
      <c r="L62" s="33">
        <v>0.06680716670597805</v>
      </c>
      <c r="M62" s="33">
        <v>0.09069643369483193</v>
      </c>
      <c r="N62" s="33">
        <v>0.15652781866606646</v>
      </c>
      <c r="O62" s="33">
        <v>0.2699999375736765</v>
      </c>
      <c r="P62" s="31">
        <v>0.5714057205081559</v>
      </c>
      <c r="Q62" s="265">
        <f>D62/Inflation!$E67/655.957</f>
        <v>31622.391471019153</v>
      </c>
      <c r="R62" s="266">
        <f>E62/Inflation!$E67/655.957</f>
        <v>3078.839084065364</v>
      </c>
      <c r="S62" s="266">
        <f>F62/Inflation!$E67/655.957</f>
        <v>4092.824358772013</v>
      </c>
      <c r="T62" s="266">
        <f>G62/Inflation!$E67/655.957</f>
        <v>10306.703741309131</v>
      </c>
      <c r="U62" s="266">
        <f>H62/Inflation!$E67/655.957</f>
        <v>8239.5980694408</v>
      </c>
      <c r="V62" s="266">
        <f>I62/Inflation!$E67/655.957</f>
        <v>23761.55003190185</v>
      </c>
      <c r="W62" s="266">
        <f>J62/Inflation!$E67/655.957</f>
        <v>64543.22537641675</v>
      </c>
      <c r="X62" s="72"/>
      <c r="Y62" s="73"/>
      <c r="Z62" s="73"/>
      <c r="AA62" s="73"/>
      <c r="AB62" s="73"/>
      <c r="AC62" s="73"/>
      <c r="AD62" s="73"/>
      <c r="AE62" s="73"/>
      <c r="AF62" s="72"/>
      <c r="AG62" s="73"/>
      <c r="AH62" s="73"/>
      <c r="AI62" s="73"/>
      <c r="AJ62" s="73"/>
      <c r="AK62" s="73"/>
      <c r="AL62" s="73"/>
      <c r="AM62" s="73"/>
    </row>
    <row r="63" spans="1:39" ht="15">
      <c r="A63" s="16">
        <v>1952</v>
      </c>
      <c r="B63" s="18">
        <f>8</f>
        <v>8</v>
      </c>
      <c r="C63" s="102">
        <v>0.7</v>
      </c>
      <c r="D63" s="22">
        <v>6000000</v>
      </c>
      <c r="E63" s="21">
        <v>608794.3987578871</v>
      </c>
      <c r="F63" s="21">
        <v>808742.5651969839</v>
      </c>
      <c r="G63" s="21">
        <v>1931368.6810248129</v>
      </c>
      <c r="H63" s="21">
        <v>1594423.5713794075</v>
      </c>
      <c r="I63" s="22">
        <v>4590314.820288781</v>
      </c>
      <c r="J63" s="22">
        <v>12248751.48963027</v>
      </c>
      <c r="K63" s="33">
        <v>0.006369109113043121</v>
      </c>
      <c r="L63" s="33">
        <v>0.07848885983715856</v>
      </c>
      <c r="M63" s="33">
        <v>0.10121307616700996</v>
      </c>
      <c r="N63" s="33">
        <v>0.16291286362733273</v>
      </c>
      <c r="O63" s="33">
        <v>0.2741424673317629</v>
      </c>
      <c r="P63" s="31">
        <v>0.4924964862300733</v>
      </c>
      <c r="Q63" s="265">
        <f>D63/Inflation!$E68/655.957</f>
        <v>33411.14584016236</v>
      </c>
      <c r="R63" s="266">
        <f>E63/Inflation!$E68/655.957</f>
        <v>3390.0864072622867</v>
      </c>
      <c r="S63" s="266">
        <f>F63/Inflation!$E68/655.957</f>
        <v>4503.50263215724</v>
      </c>
      <c r="T63" s="266">
        <f>G63/Inflation!$E68/655.957</f>
        <v>10754.873445473673</v>
      </c>
      <c r="U63" s="266">
        <f>H63/Inflation!$E68/655.957</f>
        <v>8878.58641239165</v>
      </c>
      <c r="V63" s="266">
        <f>I63/Inflation!$E68/655.957</f>
        <v>25561.27965215452</v>
      </c>
      <c r="W63" s="266">
        <f>J63/Inflation!$E68/655.957</f>
        <v>68207.47039665715</v>
      </c>
      <c r="X63" s="72"/>
      <c r="Y63" s="73"/>
      <c r="Z63" s="73"/>
      <c r="AA63" s="73"/>
      <c r="AB63" s="73"/>
      <c r="AC63" s="73"/>
      <c r="AD63" s="73"/>
      <c r="AE63" s="73"/>
      <c r="AF63" s="72"/>
      <c r="AG63" s="73"/>
      <c r="AH63" s="73"/>
      <c r="AI63" s="73"/>
      <c r="AJ63" s="73"/>
      <c r="AK63" s="73"/>
      <c r="AL63" s="73"/>
      <c r="AM63" s="73"/>
    </row>
    <row r="64" spans="1:39" ht="15">
      <c r="A64" s="16">
        <v>1951</v>
      </c>
      <c r="B64" s="18">
        <f>8</f>
        <v>8</v>
      </c>
      <c r="C64" s="102">
        <v>0.7</v>
      </c>
      <c r="D64" s="22">
        <v>6000000</v>
      </c>
      <c r="E64" s="22">
        <v>526488.029388936</v>
      </c>
      <c r="F64" s="22">
        <v>702238.179818862</v>
      </c>
      <c r="G64" s="22">
        <v>1598314.6969827013</v>
      </c>
      <c r="H64" s="22">
        <v>1322751.0408262988</v>
      </c>
      <c r="I64" s="22">
        <v>3875290.5750215934</v>
      </c>
      <c r="J64" s="22">
        <v>10559637.102500586</v>
      </c>
      <c r="K64" s="33">
        <v>0.0035477193219425962</v>
      </c>
      <c r="L64" s="33">
        <v>0.06716523755004018</v>
      </c>
      <c r="M64" s="33">
        <v>0.08883690658988197</v>
      </c>
      <c r="N64" s="33">
        <v>0.14845318851075992</v>
      </c>
      <c r="O64" s="33">
        <v>0.2590338626397322</v>
      </c>
      <c r="P64" s="31">
        <v>0.545677338331258</v>
      </c>
      <c r="Q64" s="265">
        <f>D64/Inflation!$E69/655.957</f>
        <v>36076.63888167929</v>
      </c>
      <c r="R64" s="266">
        <f>E64/Inflation!$E69/655.957</f>
        <v>3165.6530852985998</v>
      </c>
      <c r="S64" s="266">
        <f>F64/Inflation!$E69/655.957</f>
        <v>4222.398870375475</v>
      </c>
      <c r="T64" s="266">
        <f>G64/Inflation!$E69/655.957</f>
        <v>9610.303690387596</v>
      </c>
      <c r="U64" s="266">
        <f>H64/Inflation!$E69/655.957</f>
        <v>7953.401938375968</v>
      </c>
      <c r="V64" s="266">
        <f>I64/Inflation!$E69/655.957</f>
        <v>23301.24310610489</v>
      </c>
      <c r="W64" s="266">
        <f>J64/Inflation!$E69/655.957</f>
        <v>63492.702411415994</v>
      </c>
      <c r="X64" s="72"/>
      <c r="Y64" s="73"/>
      <c r="Z64" s="73"/>
      <c r="AA64" s="73"/>
      <c r="AB64" s="73"/>
      <c r="AC64" s="73"/>
      <c r="AD64" s="73"/>
      <c r="AE64" s="73"/>
      <c r="AF64" s="72"/>
      <c r="AG64" s="73"/>
      <c r="AH64" s="73"/>
      <c r="AI64" s="73"/>
      <c r="AJ64" s="73"/>
      <c r="AK64" s="73"/>
      <c r="AL64" s="73"/>
      <c r="AM64" s="73"/>
    </row>
    <row r="65" spans="1:39" ht="15">
      <c r="A65" s="16">
        <v>1950</v>
      </c>
      <c r="B65" s="18">
        <f>8</f>
        <v>8</v>
      </c>
      <c r="C65" s="102">
        <v>0.7</v>
      </c>
      <c r="D65" s="22">
        <v>5000000</v>
      </c>
      <c r="E65" s="21">
        <v>400663.13903060334</v>
      </c>
      <c r="F65" s="21">
        <v>539136.0097180095</v>
      </c>
      <c r="G65" s="21">
        <v>1251749.8640423983</v>
      </c>
      <c r="H65" s="21">
        <v>1031893.389971523</v>
      </c>
      <c r="I65" s="22">
        <v>3030999.8336946964</v>
      </c>
      <c r="J65" s="22">
        <v>8682134.610280903</v>
      </c>
      <c r="K65" s="33">
        <v>0.004949898912696457</v>
      </c>
      <c r="L65" s="33">
        <v>0.06652129745831452</v>
      </c>
      <c r="M65" s="33">
        <v>0.08778931814579526</v>
      </c>
      <c r="N65" s="33">
        <v>0.14669846200015127</v>
      </c>
      <c r="O65" s="33">
        <v>0.25863889064347345</v>
      </c>
      <c r="P65" s="31">
        <v>0.534912399966647</v>
      </c>
      <c r="Q65" s="265">
        <f>D65/Inflation!$E70/655.957</f>
        <v>31471.47145088099</v>
      </c>
      <c r="R65" s="266">
        <f>E65/Inflation!$E70/655.957</f>
        <v>2521.8917082843986</v>
      </c>
      <c r="S65" s="266">
        <f>F65/Inflation!$E70/655.957</f>
        <v>3393.4807075964463</v>
      </c>
      <c r="T65" s="266">
        <f>G65/Inflation!$E70/655.957</f>
        <v>7878.8820219709</v>
      </c>
      <c r="U65" s="266">
        <f>H65/Inflation!$E70/655.957</f>
        <v>6495.040672568318</v>
      </c>
      <c r="V65" s="266">
        <f>I65/Inflation!$E70/655.957</f>
        <v>19078.004946749534</v>
      </c>
      <c r="W65" s="266">
        <f>J65/Inflation!$E70/655.957</f>
        <v>54647.91030403223</v>
      </c>
      <c r="X65" s="72"/>
      <c r="Y65" s="73"/>
      <c r="Z65" s="73"/>
      <c r="AA65" s="73"/>
      <c r="AB65" s="73"/>
      <c r="AC65" s="73"/>
      <c r="AD65" s="73"/>
      <c r="AE65" s="73"/>
      <c r="AF65" s="72"/>
      <c r="AG65" s="73"/>
      <c r="AH65" s="73"/>
      <c r="AI65" s="73"/>
      <c r="AJ65" s="73"/>
      <c r="AK65" s="73"/>
      <c r="AL65" s="73"/>
      <c r="AM65" s="73"/>
    </row>
    <row r="66" spans="1:39" ht="15">
      <c r="A66" s="16">
        <v>1949</v>
      </c>
      <c r="B66" s="18">
        <f>8</f>
        <v>8</v>
      </c>
      <c r="C66" s="102">
        <v>0.7</v>
      </c>
      <c r="D66" s="22">
        <v>3000000</v>
      </c>
      <c r="E66" s="22">
        <v>340747.37350838754</v>
      </c>
      <c r="F66" s="22">
        <v>462177.22563603695</v>
      </c>
      <c r="G66" s="22">
        <v>1096629.2941120826</v>
      </c>
      <c r="H66" s="22">
        <v>906921.5203276043</v>
      </c>
      <c r="I66" s="22">
        <v>2703977.6977547114</v>
      </c>
      <c r="J66" s="22">
        <v>7618646.321224124</v>
      </c>
      <c r="K66" s="33">
        <v>0.005905628626584201</v>
      </c>
      <c r="L66" s="33">
        <v>0.06950742596971717</v>
      </c>
      <c r="M66" s="33">
        <v>0.09112262955994967</v>
      </c>
      <c r="N66" s="33">
        <v>0.15064196105287966</v>
      </c>
      <c r="O66" s="33">
        <v>0.26488707521443833</v>
      </c>
      <c r="P66" s="31">
        <v>0.5143932425392649</v>
      </c>
      <c r="Q66" s="265">
        <f>D66/Inflation!$E71/655.957</f>
        <v>20080.237416767886</v>
      </c>
      <c r="R66" s="266">
        <f>E66/Inflation!$E71/655.957</f>
        <v>2280.7627197295014</v>
      </c>
      <c r="S66" s="266">
        <f>F66/Inflation!$E71/655.957</f>
        <v>3093.5428064649072</v>
      </c>
      <c r="T66" s="266">
        <f>G66/Inflation!$E71/655.957</f>
        <v>7340.192194651064</v>
      </c>
      <c r="U66" s="266">
        <f>H66/Inflation!$E71/655.957</f>
        <v>6070.399815518124</v>
      </c>
      <c r="V66" s="266">
        <f>I66/Inflation!$E71/655.957</f>
        <v>18098.838046853347</v>
      </c>
      <c r="W66" s="266">
        <f>J66/Inflation!$E71/655.957</f>
        <v>50994.74230818855</v>
      </c>
      <c r="X66" s="72"/>
      <c r="Y66" s="73"/>
      <c r="Z66" s="73"/>
      <c r="AA66" s="73"/>
      <c r="AB66" s="73"/>
      <c r="AC66" s="73"/>
      <c r="AD66" s="73"/>
      <c r="AE66" s="73"/>
      <c r="AF66" s="72"/>
      <c r="AG66" s="73"/>
      <c r="AH66" s="73"/>
      <c r="AI66" s="73"/>
      <c r="AJ66" s="73"/>
      <c r="AK66" s="73"/>
      <c r="AL66" s="73"/>
      <c r="AM66" s="73"/>
    </row>
    <row r="67" spans="1:39" ht="15">
      <c r="A67" s="16">
        <v>1948</v>
      </c>
      <c r="B67" s="18">
        <f>9</f>
        <v>9</v>
      </c>
      <c r="C67" s="102">
        <v>0.7</v>
      </c>
      <c r="D67" s="22">
        <v>3000000</v>
      </c>
      <c r="E67" s="21">
        <v>284226.7291538517</v>
      </c>
      <c r="F67" s="21">
        <v>365520.6408400774</v>
      </c>
      <c r="G67" s="21">
        <v>856497.5199499088</v>
      </c>
      <c r="H67" s="21">
        <v>714731.9517443925</v>
      </c>
      <c r="I67" s="22">
        <v>2070898.4689079188</v>
      </c>
      <c r="J67" s="22">
        <v>5601881.953515071</v>
      </c>
      <c r="K67" s="33">
        <v>0.0035742100617939037</v>
      </c>
      <c r="L67" s="33">
        <v>0.058314634868551464</v>
      </c>
      <c r="M67" s="33">
        <v>0.07950633243211135</v>
      </c>
      <c r="N67" s="33">
        <v>0.13832657360305192</v>
      </c>
      <c r="O67" s="33">
        <v>0.23680790448976388</v>
      </c>
      <c r="P67" s="31">
        <v>0.569086224766713</v>
      </c>
      <c r="Q67" s="265">
        <f>D67/Inflation!$E72/655.957</f>
        <v>29482.181580679524</v>
      </c>
      <c r="R67" s="266">
        <f>E67/Inflation!$E72/655.957</f>
        <v>2793.2080129988244</v>
      </c>
      <c r="S67" s="266">
        <f>F67/Inflation!$E72/655.957</f>
        <v>3592.1153015778355</v>
      </c>
      <c r="T67" s="266">
        <f>G67/Inflation!$E72/655.957</f>
        <v>8417.138468854964</v>
      </c>
      <c r="U67" s="266">
        <f>H67/Inflation!$E72/655.957</f>
        <v>7023.952394280551</v>
      </c>
      <c r="V67" s="266">
        <f>I67/Inflation!$E72/655.957</f>
        <v>20351.534898498154</v>
      </c>
      <c r="W67" s="266">
        <f>J67/Inflation!$E72/655.957</f>
        <v>55051.90031568769</v>
      </c>
      <c r="X67" s="72"/>
      <c r="Y67" s="73"/>
      <c r="Z67" s="73"/>
      <c r="AA67" s="73"/>
      <c r="AB67" s="73"/>
      <c r="AC67" s="73"/>
      <c r="AD67" s="73"/>
      <c r="AE67" s="73"/>
      <c r="AF67" s="72"/>
      <c r="AG67" s="73"/>
      <c r="AH67" s="73"/>
      <c r="AI67" s="73"/>
      <c r="AJ67" s="73"/>
      <c r="AK67" s="73"/>
      <c r="AL67" s="73"/>
      <c r="AM67" s="73"/>
    </row>
    <row r="68" spans="1:39" ht="15">
      <c r="A68" s="16">
        <v>1947</v>
      </c>
      <c r="B68" s="18">
        <f>6</f>
        <v>6</v>
      </c>
      <c r="C68" s="102">
        <v>0.84</v>
      </c>
      <c r="D68" s="22">
        <v>2000000</v>
      </c>
      <c r="E68" s="22">
        <v>177582.48828432927</v>
      </c>
      <c r="F68" s="22">
        <v>237950.05096114302</v>
      </c>
      <c r="G68" s="22">
        <v>541174.6546220129</v>
      </c>
      <c r="H68" s="22">
        <v>439681.677562665</v>
      </c>
      <c r="I68" s="22">
        <v>1234783.9441707996</v>
      </c>
      <c r="J68" s="22">
        <v>3263132.4663079116</v>
      </c>
      <c r="K68" s="33">
        <v>0.002861285112383036</v>
      </c>
      <c r="L68" s="33">
        <v>0.05449153967160627</v>
      </c>
      <c r="M68" s="33">
        <v>0.07618435459500723</v>
      </c>
      <c r="N68" s="33">
        <v>0.145989736215217</v>
      </c>
      <c r="O68" s="33">
        <v>0.25620621719491143</v>
      </c>
      <c r="P68" s="31">
        <v>0.6727796034239717</v>
      </c>
      <c r="Q68" s="265">
        <f>D68/Inflation!$E73/655.957</f>
        <v>26376.072282997768</v>
      </c>
      <c r="R68" s="266">
        <f>E68/Inflation!$E73/655.957</f>
        <v>2341.964273591037</v>
      </c>
      <c r="S68" s="266">
        <f>F68/Inflation!$E73/655.957</f>
        <v>3138.0938719470555</v>
      </c>
      <c r="T68" s="266">
        <f>G68/Inflation!$E73/655.957</f>
        <v>7137.030904018283</v>
      </c>
      <c r="U68" s="266">
        <f>H68/Inflation!$E73/655.957</f>
        <v>5798.537854451286</v>
      </c>
      <c r="V68" s="266">
        <f>I68/Inflation!$E73/655.957</f>
        <v>16284.375282667048</v>
      </c>
      <c r="W68" s="266">
        <f>J68/Inflation!$E73/655.957</f>
        <v>43034.308900167125</v>
      </c>
      <c r="X68" s="72"/>
      <c r="Y68" s="73"/>
      <c r="Z68" s="73"/>
      <c r="AA68" s="73"/>
      <c r="AB68" s="73"/>
      <c r="AC68" s="73"/>
      <c r="AD68" s="73"/>
      <c r="AE68" s="73"/>
      <c r="AF68" s="72"/>
      <c r="AG68" s="73"/>
      <c r="AH68" s="73"/>
      <c r="AI68" s="73"/>
      <c r="AJ68" s="73"/>
      <c r="AK68" s="73"/>
      <c r="AL68" s="73"/>
      <c r="AM68" s="73"/>
    </row>
    <row r="69" spans="1:39" ht="15">
      <c r="A69" s="16">
        <v>1946</v>
      </c>
      <c r="B69" s="18">
        <f>5</f>
        <v>5</v>
      </c>
      <c r="C69" s="102">
        <v>0.7</v>
      </c>
      <c r="D69" s="22">
        <v>1000000</v>
      </c>
      <c r="E69" s="21">
        <v>125671.3822296954</v>
      </c>
      <c r="F69" s="21">
        <v>170703.8726511069</v>
      </c>
      <c r="G69" s="21">
        <v>409284.84364575706</v>
      </c>
      <c r="H69" s="21">
        <v>342615.0026032939</v>
      </c>
      <c r="I69" s="22">
        <v>988246.183192102</v>
      </c>
      <c r="J69" s="22">
        <v>2793396.904351509</v>
      </c>
      <c r="K69" s="33">
        <v>0.00912213976368783</v>
      </c>
      <c r="L69" s="33">
        <v>0.0784822136459217</v>
      </c>
      <c r="M69" s="33">
        <v>0.0995020292116412</v>
      </c>
      <c r="N69" s="33">
        <v>0.15678488678016342</v>
      </c>
      <c r="O69" s="33">
        <v>0.2808720163311922</v>
      </c>
      <c r="P69" s="31">
        <v>0.4530652807248604</v>
      </c>
      <c r="Q69" s="265">
        <f>D69/Inflation!$E74/655.957</f>
        <v>18238.444912388077</v>
      </c>
      <c r="R69" s="266">
        <f>E69/Inflation!$E74/655.957</f>
        <v>2292.0505818599654</v>
      </c>
      <c r="S69" s="266">
        <f>F69/Inflation!$E74/655.957</f>
        <v>3113.373177678523</v>
      </c>
      <c r="T69" s="266">
        <f>G69/Inflation!$E74/655.957</f>
        <v>7464.7190743085075</v>
      </c>
      <c r="U69" s="266">
        <f>H69/Inflation!$E74/655.957</f>
        <v>6248.764851137874</v>
      </c>
      <c r="V69" s="266">
        <f>I69/Inflation!$E74/655.957</f>
        <v>18024.07357202693</v>
      </c>
      <c r="W69" s="266">
        <f>J69/Inflation!$E74/655.957</f>
        <v>50947.215558450385</v>
      </c>
      <c r="X69" s="72"/>
      <c r="Y69" s="73"/>
      <c r="Z69" s="73"/>
      <c r="AA69" s="73"/>
      <c r="AB69" s="73"/>
      <c r="AC69" s="73"/>
      <c r="AD69" s="73"/>
      <c r="AE69" s="73"/>
      <c r="AF69" s="72"/>
      <c r="AG69" s="73"/>
      <c r="AH69" s="73"/>
      <c r="AI69" s="73"/>
      <c r="AJ69" s="73"/>
      <c r="AK69" s="73"/>
      <c r="AL69" s="73"/>
      <c r="AM69" s="73"/>
    </row>
    <row r="70" spans="1:39" ht="15">
      <c r="A70" s="16">
        <v>1945</v>
      </c>
      <c r="B70" s="18">
        <f>5</f>
        <v>5</v>
      </c>
      <c r="C70" s="102">
        <v>0.7</v>
      </c>
      <c r="D70" s="22">
        <v>500000</v>
      </c>
      <c r="E70" s="22">
        <v>77598.20658239066</v>
      </c>
      <c r="F70" s="22">
        <v>103346.4628188882</v>
      </c>
      <c r="G70" s="22">
        <v>230378.9637824002</v>
      </c>
      <c r="H70" s="22">
        <v>188605.71841812078</v>
      </c>
      <c r="I70" s="22">
        <v>469449.9851461401</v>
      </c>
      <c r="J70" s="22">
        <v>1182155.7538666904</v>
      </c>
      <c r="K70" s="33">
        <v>0.0018598715748005396</v>
      </c>
      <c r="L70" s="33">
        <v>0.046568603530736864</v>
      </c>
      <c r="M70" s="33">
        <v>0.06555060909574767</v>
      </c>
      <c r="N70" s="33">
        <v>0.12292802153941075</v>
      </c>
      <c r="O70" s="33">
        <v>0.2239840087340464</v>
      </c>
      <c r="P70" s="31">
        <v>0.6119744769890599</v>
      </c>
      <c r="Q70" s="265">
        <f>D70/Inflation!$E75/655.957</f>
        <v>12165.174425194484</v>
      </c>
      <c r="R70" s="266">
        <f>E70/Inflation!$E75/655.957</f>
        <v>1887.9914363141143</v>
      </c>
      <c r="S70" s="266">
        <f>F70/Inflation!$E75/655.957</f>
        <v>2514.4554928373027</v>
      </c>
      <c r="T70" s="266">
        <f>G70/Inflation!$E75/655.957</f>
        <v>5605.200556616923</v>
      </c>
      <c r="U70" s="266">
        <f>H70/Inflation!$E75/655.957</f>
        <v>4588.842924291111</v>
      </c>
      <c r="V70" s="266">
        <f>I70/Inflation!$E75/655.957</f>
        <v>11421.881906415509</v>
      </c>
      <c r="W70" s="266">
        <f>J70/Inflation!$E75/655.957</f>
        <v>28762.261887071134</v>
      </c>
      <c r="X70" s="72"/>
      <c r="Y70" s="73"/>
      <c r="Z70" s="73"/>
      <c r="AA70" s="73"/>
      <c r="AB70" s="73"/>
      <c r="AC70" s="73"/>
      <c r="AD70" s="73"/>
      <c r="AE70" s="73"/>
      <c r="AF70" s="72"/>
      <c r="AG70" s="73"/>
      <c r="AH70" s="73"/>
      <c r="AI70" s="73"/>
      <c r="AJ70" s="73"/>
      <c r="AK70" s="73"/>
      <c r="AL70" s="73"/>
      <c r="AM70" s="73"/>
    </row>
    <row r="71" spans="1:39" ht="15">
      <c r="A71" s="16">
        <v>1944</v>
      </c>
      <c r="B71" s="18">
        <v>23</v>
      </c>
      <c r="C71" s="102">
        <v>0.9</v>
      </c>
      <c r="D71" s="268">
        <v>400000</v>
      </c>
      <c r="E71" s="21">
        <v>38371.452612905254</v>
      </c>
      <c r="F71" s="21">
        <v>52521.737513128784</v>
      </c>
      <c r="G71" s="21">
        <v>133777.2397514138</v>
      </c>
      <c r="H71" s="21">
        <v>103358.05254920741</v>
      </c>
      <c r="I71" s="22">
        <v>255851.68503210758</v>
      </c>
      <c r="J71" s="22">
        <v>565353.2021799105</v>
      </c>
      <c r="K71" s="33">
        <v>0.0005069742260616983</v>
      </c>
      <c r="L71" s="33">
        <v>0.047974938944170216</v>
      </c>
      <c r="M71" s="33">
        <v>0.06581184168521337</v>
      </c>
      <c r="N71" s="33">
        <v>0.12524961248973107</v>
      </c>
      <c r="O71" s="33">
        <v>0.21476490066151752</v>
      </c>
      <c r="P71" s="31">
        <v>0.7241948949578272</v>
      </c>
      <c r="Q71" s="265">
        <f>D71/Inflation!$E76/655.957</f>
        <v>10853.13703785876</v>
      </c>
      <c r="R71" s="266">
        <f>E71/Inflation!$E76/655.957</f>
        <v>1041.1265838739107</v>
      </c>
      <c r="S71" s="266">
        <f>F71/Inflation!$E76/655.957</f>
        <v>1425.0640367410845</v>
      </c>
      <c r="T71" s="266">
        <f>G71/Inflation!$E76/655.957</f>
        <v>3629.756788921451</v>
      </c>
      <c r="U71" s="266">
        <f>H71/Inflation!$E76/655.957</f>
        <v>2804.397770706887</v>
      </c>
      <c r="V71" s="266">
        <f>I71/Inflation!$E76/655.957</f>
        <v>6941.98349755135</v>
      </c>
      <c r="W71" s="266">
        <f>J71/Inflation!$E76/655.957</f>
        <v>15339.639445127093</v>
      </c>
      <c r="X71" s="72"/>
      <c r="Y71" s="73"/>
      <c r="Z71" s="73"/>
      <c r="AA71" s="73"/>
      <c r="AB71" s="73"/>
      <c r="AC71" s="73"/>
      <c r="AD71" s="73"/>
      <c r="AE71" s="73"/>
      <c r="AF71" s="72"/>
      <c r="AG71" s="73"/>
      <c r="AH71" s="73"/>
      <c r="AI71" s="73"/>
      <c r="AJ71" s="73"/>
      <c r="AK71" s="73"/>
      <c r="AL71" s="73"/>
      <c r="AM71" s="73"/>
    </row>
    <row r="72" spans="1:39" ht="15">
      <c r="A72" s="16">
        <v>1943</v>
      </c>
      <c r="B72" s="18">
        <v>23</v>
      </c>
      <c r="C72" s="102">
        <v>0.9</v>
      </c>
      <c r="D72" s="268">
        <v>400000</v>
      </c>
      <c r="E72" s="22">
        <v>32818.09635344974</v>
      </c>
      <c r="F72" s="22">
        <v>44885.15981237412</v>
      </c>
      <c r="G72" s="22">
        <v>121446.31235470227</v>
      </c>
      <c r="H72" s="22">
        <v>94586.50111078231</v>
      </c>
      <c r="I72" s="22">
        <v>260011.60871221038</v>
      </c>
      <c r="J72" s="22">
        <v>625431.2845939571</v>
      </c>
      <c r="K72" s="33">
        <v>0.0003954422910004173</v>
      </c>
      <c r="L72" s="33">
        <v>0.04855349498285964</v>
      </c>
      <c r="M72" s="33">
        <v>0.06683947383423572</v>
      </c>
      <c r="N72" s="33">
        <v>0.1286350269969037</v>
      </c>
      <c r="O72" s="33">
        <v>0.2333760841125206</v>
      </c>
      <c r="P72" s="31">
        <v>0.8177062290123703</v>
      </c>
      <c r="Q72" s="265">
        <f>D72/Inflation!$E77/655.957</f>
        <v>12240.92639979945</v>
      </c>
      <c r="R72" s="266">
        <f>E72/Inflation!$E77/655.957</f>
        <v>1004.3097551102624</v>
      </c>
      <c r="S72" s="266">
        <f>F72/Inflation!$E77/655.957</f>
        <v>1373.589844266269</v>
      </c>
      <c r="T72" s="266">
        <f>G72/Inflation!$E77/655.957</f>
        <v>3716.5384276524123</v>
      </c>
      <c r="U72" s="266">
        <f>H72/Inflation!$E77/655.957</f>
        <v>2894.565996279088</v>
      </c>
      <c r="V72" s="266">
        <f>I72/Inflation!$E77/655.957</f>
        <v>7956.957413349051</v>
      </c>
      <c r="W72" s="266">
        <f>J72/Inflation!$E77/655.957</f>
        <v>19139.64580711663</v>
      </c>
      <c r="X72" s="72"/>
      <c r="Y72" s="73"/>
      <c r="Z72" s="73"/>
      <c r="AA72" s="73"/>
      <c r="AB72" s="73"/>
      <c r="AC72" s="73"/>
      <c r="AD72" s="73"/>
      <c r="AE72" s="73"/>
      <c r="AF72" s="72"/>
      <c r="AG72" s="73"/>
      <c r="AH72" s="73"/>
      <c r="AI72" s="73"/>
      <c r="AJ72" s="73"/>
      <c r="AK72" s="73"/>
      <c r="AL72" s="73"/>
      <c r="AM72" s="73"/>
    </row>
    <row r="73" spans="1:39" ht="15">
      <c r="A73" s="16">
        <v>1942</v>
      </c>
      <c r="B73" s="18">
        <v>23</v>
      </c>
      <c r="C73" s="102">
        <v>0.9</v>
      </c>
      <c r="D73" s="268">
        <v>400000</v>
      </c>
      <c r="E73" s="21">
        <v>26843.234476585243</v>
      </c>
      <c r="F73" s="21">
        <v>38130.64642295869</v>
      </c>
      <c r="G73" s="21">
        <v>106023.6729055889</v>
      </c>
      <c r="H73" s="21">
        <v>84633.00908675822</v>
      </c>
      <c r="I73" s="22">
        <v>253022.40239688428</v>
      </c>
      <c r="J73" s="22">
        <v>636888.0539813697</v>
      </c>
      <c r="K73" s="33">
        <v>0.0008915936194412884</v>
      </c>
      <c r="L73" s="33">
        <v>0.053341281583809456</v>
      </c>
      <c r="M73" s="33">
        <v>0.0720828145860421</v>
      </c>
      <c r="N73" s="33">
        <v>0.13497282955184958</v>
      </c>
      <c r="O73" s="33">
        <v>0.2405068671232135</v>
      </c>
      <c r="P73" s="31">
        <v>0.8077440862009468</v>
      </c>
      <c r="Q73" s="265">
        <f>D73/Inflation!$E78/655.957</f>
        <v>13508.601613233212</v>
      </c>
      <c r="R73" s="266">
        <f>E73/Inflation!$E78/655.957</f>
        <v>906.5364013869919</v>
      </c>
      <c r="S73" s="266">
        <f>F73/Inflation!$E78/655.957</f>
        <v>1287.7292794570126</v>
      </c>
      <c r="T73" s="266">
        <f>G73/Inflation!$E78/655.957</f>
        <v>3580.5788971333714</v>
      </c>
      <c r="U73" s="266">
        <f>H73/Inflation!$E78/655.957</f>
        <v>2858.184007705408</v>
      </c>
      <c r="V73" s="266">
        <f>I73/Inflation!$E78/655.957</f>
        <v>8544.947083006735</v>
      </c>
      <c r="W73" s="266">
        <f>J73/Inflation!$E78/655.957</f>
        <v>21508.66748365423</v>
      </c>
      <c r="X73" s="72"/>
      <c r="Y73" s="73"/>
      <c r="Z73" s="73"/>
      <c r="AA73" s="73"/>
      <c r="AB73" s="73"/>
      <c r="AC73" s="73"/>
      <c r="AD73" s="73"/>
      <c r="AE73" s="73"/>
      <c r="AF73" s="72"/>
      <c r="AG73" s="73"/>
      <c r="AH73" s="73"/>
      <c r="AI73" s="73"/>
      <c r="AJ73" s="73"/>
      <c r="AK73" s="73"/>
      <c r="AL73" s="73"/>
      <c r="AM73" s="73"/>
    </row>
    <row r="74" spans="1:39" ht="15" customHeight="1">
      <c r="A74" s="16">
        <v>1941</v>
      </c>
      <c r="B74" s="18">
        <v>9</v>
      </c>
      <c r="C74" s="102">
        <v>0.9</v>
      </c>
      <c r="D74" s="268">
        <v>1330000</v>
      </c>
      <c r="E74" s="22">
        <v>21975.240542074585</v>
      </c>
      <c r="F74" s="22">
        <v>31316.70496952597</v>
      </c>
      <c r="G74" s="22">
        <v>84882.13227159528</v>
      </c>
      <c r="H74" s="22">
        <v>69108.63941334032</v>
      </c>
      <c r="I74" s="22">
        <v>225764.21224746972</v>
      </c>
      <c r="J74" s="22">
        <v>649646.8082732661</v>
      </c>
      <c r="K74" s="33">
        <v>0.0006431096129054575</v>
      </c>
      <c r="L74" s="33">
        <v>0.0487727766353677</v>
      </c>
      <c r="M74" s="33">
        <v>0.06692041921033062</v>
      </c>
      <c r="N74" s="33">
        <v>0.12798948743897295</v>
      </c>
      <c r="O74" s="33">
        <v>0.24948009612732072</v>
      </c>
      <c r="P74" s="31">
        <v>0.855840639092852</v>
      </c>
      <c r="Q74" s="265">
        <f>D74/Inflation!$E79/655.957</f>
        <v>48829.87726919429</v>
      </c>
      <c r="R74" s="266">
        <f>E74/Inflation!$E79/655.957</f>
        <v>806.8032320530259</v>
      </c>
      <c r="S74" s="266">
        <f>F74/Inflation!$E79/655.957</f>
        <v>1149.767564013173</v>
      </c>
      <c r="T74" s="266">
        <f>G74/Inflation!$E79/655.957</f>
        <v>3116.379023435724</v>
      </c>
      <c r="U74" s="266">
        <f>H74/Inflation!$E79/655.957</f>
        <v>2537.2679554845195</v>
      </c>
      <c r="V74" s="266">
        <f>I74/Inflation!$E79/655.957</f>
        <v>8288.750959263365</v>
      </c>
      <c r="W74" s="266">
        <f>J74/Inflation!$E79/655.957</f>
        <v>23851.258583689752</v>
      </c>
      <c r="X74" s="72"/>
      <c r="Y74" s="73"/>
      <c r="Z74" s="73"/>
      <c r="AA74" s="73"/>
      <c r="AB74" s="73"/>
      <c r="AC74" s="73"/>
      <c r="AD74" s="73"/>
      <c r="AE74" s="73"/>
      <c r="AF74" s="72"/>
      <c r="AG74" s="73"/>
      <c r="AH74" s="73"/>
      <c r="AI74" s="73"/>
      <c r="AJ74" s="73"/>
      <c r="AK74" s="73"/>
      <c r="AL74" s="73"/>
      <c r="AM74" s="73"/>
    </row>
    <row r="75" spans="1:39" ht="15">
      <c r="A75" s="16">
        <v>1940</v>
      </c>
      <c r="B75" s="18">
        <v>9</v>
      </c>
      <c r="C75" s="102">
        <v>0.8</v>
      </c>
      <c r="D75" s="268">
        <v>1330000</v>
      </c>
      <c r="E75" s="21">
        <v>17416.976819802505</v>
      </c>
      <c r="F75" s="21">
        <v>24522.514578787304</v>
      </c>
      <c r="G75" s="21">
        <v>65334.038163330944</v>
      </c>
      <c r="H75" s="21">
        <v>51867.13840984276</v>
      </c>
      <c r="I75" s="22">
        <v>166722.90603490497</v>
      </c>
      <c r="J75" s="22">
        <v>504054.12095539586</v>
      </c>
      <c r="K75" s="33">
        <v>0.00028639162219557354</v>
      </c>
      <c r="L75" s="33">
        <v>0.03102384336993943</v>
      </c>
      <c r="M75" s="33">
        <v>0.04263239146079616</v>
      </c>
      <c r="N75" s="33">
        <v>0.08152732652508857</v>
      </c>
      <c r="O75" s="33">
        <v>0.16292440165863037</v>
      </c>
      <c r="P75" s="31">
        <v>0.8841887826103726</v>
      </c>
      <c r="Q75" s="265">
        <f>D75/Inflation!$E80/655.957</f>
        <v>53168.73561030068</v>
      </c>
      <c r="R75" s="266">
        <f>E75/Inflation!$E80/655.957</f>
        <v>696.269650874297</v>
      </c>
      <c r="S75" s="266">
        <f>F75/Inflation!$E80/655.957</f>
        <v>980.3241309317942</v>
      </c>
      <c r="T75" s="266">
        <f>G75/Inflation!$E80/655.957</f>
        <v>2611.825715383036</v>
      </c>
      <c r="U75" s="266">
        <f>H75/Inflation!$E80/655.957</f>
        <v>2073.4662924630084</v>
      </c>
      <c r="V75" s="266">
        <f>I75/Inflation!$E80/655.957</f>
        <v>6664.997076053283</v>
      </c>
      <c r="W75" s="266">
        <f>J75/Inflation!$E80/655.957</f>
        <v>20150.31600778945</v>
      </c>
      <c r="X75" s="72"/>
      <c r="Y75" s="73"/>
      <c r="Z75" s="73"/>
      <c r="AA75" s="73"/>
      <c r="AB75" s="73"/>
      <c r="AC75" s="73"/>
      <c r="AD75" s="73"/>
      <c r="AE75" s="73"/>
      <c r="AF75" s="72"/>
      <c r="AG75" s="73"/>
      <c r="AH75" s="73"/>
      <c r="AI75" s="73"/>
      <c r="AJ75" s="73"/>
      <c r="AK75" s="73"/>
      <c r="AL75" s="73"/>
      <c r="AM75" s="73"/>
    </row>
    <row r="76" spans="1:39" ht="15">
      <c r="A76" s="16">
        <v>1939</v>
      </c>
      <c r="B76" s="18">
        <v>9</v>
      </c>
      <c r="C76" s="102">
        <v>0.8</v>
      </c>
      <c r="D76" s="268">
        <v>1330000</v>
      </c>
      <c r="E76" s="22">
        <v>18713.45437254743</v>
      </c>
      <c r="F76" s="22">
        <v>26176.549472207025</v>
      </c>
      <c r="G76" s="22">
        <v>69129.28139962818</v>
      </c>
      <c r="H76" s="22">
        <v>54448.627850499244</v>
      </c>
      <c r="I76" s="22">
        <v>189498.93421294502</v>
      </c>
      <c r="J76" s="22">
        <v>614108.1963193162</v>
      </c>
      <c r="K76" s="33">
        <v>0.0003341146946733775</v>
      </c>
      <c r="L76" s="33">
        <v>0.04042039099098204</v>
      </c>
      <c r="M76" s="33">
        <v>0.05557258749301076</v>
      </c>
      <c r="N76" s="33">
        <v>0.10506623249641718</v>
      </c>
      <c r="O76" s="33">
        <v>0.20835167092753581</v>
      </c>
      <c r="P76" s="31">
        <v>0.8924340141549648</v>
      </c>
      <c r="Q76" s="265">
        <f>D76/Inflation!$E81/655.957</f>
        <v>54871.143912885556</v>
      </c>
      <c r="R76" s="266">
        <f>E76/Inflation!$E81/655.957</f>
        <v>772.0516150250131</v>
      </c>
      <c r="S76" s="266">
        <f>F76/Inflation!$E81/655.957</f>
        <v>1079.9527919039401</v>
      </c>
      <c r="T76" s="266">
        <f>G76/Inflation!$E81/655.957</f>
        <v>2852.0321415589174</v>
      </c>
      <c r="U76" s="266">
        <f>H76/Inflation!$E81/655.957</f>
        <v>2246.359770408942</v>
      </c>
      <c r="V76" s="266">
        <f>I76/Inflation!$E81/655.957</f>
        <v>7818.062624463864</v>
      </c>
      <c r="W76" s="266">
        <f>J76/Inflation!$E81/655.957</f>
        <v>25335.954299488552</v>
      </c>
      <c r="X76" s="72"/>
      <c r="Y76" s="73"/>
      <c r="Z76" s="73"/>
      <c r="AA76" s="73"/>
      <c r="AB76" s="73"/>
      <c r="AC76" s="73"/>
      <c r="AD76" s="73"/>
      <c r="AE76" s="73"/>
      <c r="AF76" s="72"/>
      <c r="AG76" s="73"/>
      <c r="AH76" s="73"/>
      <c r="AI76" s="73"/>
      <c r="AJ76" s="73"/>
      <c r="AK76" s="73"/>
      <c r="AL76" s="73"/>
      <c r="AM76" s="73"/>
    </row>
    <row r="77" spans="1:39" ht="15">
      <c r="A77" s="16">
        <v>1938</v>
      </c>
      <c r="B77" s="18">
        <v>9</v>
      </c>
      <c r="C77" s="102">
        <v>0.693</v>
      </c>
      <c r="D77" s="268">
        <v>1330000</v>
      </c>
      <c r="E77" s="21">
        <v>20343.156059508645</v>
      </c>
      <c r="F77" s="21">
        <v>28047.995191721016</v>
      </c>
      <c r="G77" s="21">
        <v>73084.83119041767</v>
      </c>
      <c r="H77" s="21">
        <v>58568.086563040706</v>
      </c>
      <c r="I77" s="22">
        <v>189811.55189922868</v>
      </c>
      <c r="J77" s="22">
        <v>553454.992449135</v>
      </c>
      <c r="K77" s="33">
        <v>0.000667234179032062</v>
      </c>
      <c r="L77" s="33">
        <v>0.03897856878424102</v>
      </c>
      <c r="M77" s="33">
        <v>0.054018673372104004</v>
      </c>
      <c r="N77" s="33">
        <v>0.10231028138838953</v>
      </c>
      <c r="O77" s="33">
        <v>0.1981017001028228</v>
      </c>
      <c r="P77" s="31">
        <v>0.8610157213469837</v>
      </c>
      <c r="Q77" s="265">
        <f>D77/Inflation!$E82/655.957</f>
        <v>58467.66439698771</v>
      </c>
      <c r="R77" s="266">
        <f>E77/Inflation!$E82/655.957</f>
        <v>894.2983618518034</v>
      </c>
      <c r="S77" s="266">
        <f>F77/Inflation!$E82/655.957</f>
        <v>1233.0080976525335</v>
      </c>
      <c r="T77" s="266">
        <f>G77/Inflation!$E82/655.957</f>
        <v>3212.8566786104066</v>
      </c>
      <c r="U77" s="266">
        <f>H77/Inflation!$E82/655.957</f>
        <v>2574.691150031271</v>
      </c>
      <c r="V77" s="266">
        <f>I77/Inflation!$E82/655.957</f>
        <v>8344.239184297383</v>
      </c>
      <c r="W77" s="266">
        <f>J77/Inflation!$E82/655.957</f>
        <v>24330.241170942405</v>
      </c>
      <c r="X77" s="72"/>
      <c r="Y77" s="73"/>
      <c r="Z77" s="73"/>
      <c r="AA77" s="73"/>
      <c r="AB77" s="73"/>
      <c r="AC77" s="73"/>
      <c r="AD77" s="73"/>
      <c r="AE77" s="73"/>
      <c r="AF77" s="72"/>
      <c r="AG77" s="73"/>
      <c r="AH77" s="73"/>
      <c r="AI77" s="73"/>
      <c r="AJ77" s="73"/>
      <c r="AK77" s="73"/>
      <c r="AL77" s="73"/>
      <c r="AM77" s="73"/>
    </row>
    <row r="78" spans="1:39" ht="15">
      <c r="A78" s="16">
        <v>1937</v>
      </c>
      <c r="B78" s="18">
        <v>9</v>
      </c>
      <c r="C78" s="102">
        <v>0.674</v>
      </c>
      <c r="D78" s="268">
        <v>1330000</v>
      </c>
      <c r="E78" s="22">
        <v>18410.5144423958</v>
      </c>
      <c r="F78" s="22">
        <v>25025.681621965246</v>
      </c>
      <c r="G78" s="22">
        <v>66593.12780505659</v>
      </c>
      <c r="H78" s="22">
        <v>53817.99731224507</v>
      </c>
      <c r="I78" s="22">
        <v>181660.09799823485</v>
      </c>
      <c r="J78" s="22">
        <v>550211.6728910779</v>
      </c>
      <c r="K78" s="33">
        <v>0.00038164278616456966</v>
      </c>
      <c r="L78" s="33">
        <v>0.03838749855834987</v>
      </c>
      <c r="M78" s="33">
        <v>0.05344346492347185</v>
      </c>
      <c r="N78" s="33">
        <v>0.10348425696196774</v>
      </c>
      <c r="O78" s="33">
        <v>0.20704581627810154</v>
      </c>
      <c r="P78" s="31">
        <v>0.8969710618418829</v>
      </c>
      <c r="Q78" s="265">
        <f>D78/Inflation!$E83/655.957</f>
        <v>66518.82845886885</v>
      </c>
      <c r="R78" s="266">
        <f>E78/Inflation!$E83/655.957</f>
        <v>920.786354912221</v>
      </c>
      <c r="S78" s="266">
        <f>F78/Inflation!$E83/655.957</f>
        <v>1251.6383630659948</v>
      </c>
      <c r="T78" s="266">
        <f>G78/Inflation!$E83/655.957</f>
        <v>3330.5991315820215</v>
      </c>
      <c r="U78" s="266">
        <f>H78/Inflation!$E83/655.957</f>
        <v>2691.6617527918006</v>
      </c>
      <c r="V78" s="266">
        <f>I78/Inflation!$E83/655.957</f>
        <v>9085.576613959316</v>
      </c>
      <c r="W78" s="266">
        <f>J78/Inflation!$E83/655.957</f>
        <v>27518.372845946524</v>
      </c>
      <c r="X78" s="72"/>
      <c r="Y78" s="73"/>
      <c r="Z78" s="73"/>
      <c r="AA78" s="73"/>
      <c r="AB78" s="73"/>
      <c r="AC78" s="73"/>
      <c r="AD78" s="73"/>
      <c r="AE78" s="73"/>
      <c r="AF78" s="72"/>
      <c r="AG78" s="73"/>
      <c r="AH78" s="73"/>
      <c r="AI78" s="73"/>
      <c r="AJ78" s="73"/>
      <c r="AK78" s="73"/>
      <c r="AL78" s="73"/>
      <c r="AM78" s="73"/>
    </row>
    <row r="79" spans="1:39" ht="15">
      <c r="A79" s="16">
        <v>1936</v>
      </c>
      <c r="B79" s="18">
        <v>25</v>
      </c>
      <c r="C79" s="102">
        <v>0.624</v>
      </c>
      <c r="D79" s="268">
        <v>550000</v>
      </c>
      <c r="E79" s="21">
        <v>15673.606570366053</v>
      </c>
      <c r="F79" s="21">
        <v>22137.623350317972</v>
      </c>
      <c r="G79" s="21">
        <v>58097.69325371175</v>
      </c>
      <c r="H79" s="21">
        <v>47016.46598838415</v>
      </c>
      <c r="I79" s="22">
        <v>157284.28120481886</v>
      </c>
      <c r="J79" s="22">
        <v>485053.1931632269</v>
      </c>
      <c r="K79" s="33">
        <v>0.0001929050662037608</v>
      </c>
      <c r="L79" s="33">
        <v>0.031184373439551445</v>
      </c>
      <c r="M79" s="33">
        <v>0.04299963104419828</v>
      </c>
      <c r="N79" s="33">
        <v>0.08590297776203243</v>
      </c>
      <c r="O79" s="33">
        <v>0.18434718655087978</v>
      </c>
      <c r="P79" s="31">
        <v>0.9133220648393703</v>
      </c>
      <c r="Q79" s="265">
        <f>D79/Inflation!$E84/655.957</f>
        <v>28481.860139315475</v>
      </c>
      <c r="R79" s="266">
        <f>E79/Inflation!$E84/655.957</f>
        <v>811.6608549378582</v>
      </c>
      <c r="S79" s="266">
        <f>F79/Inflation!$E84/655.957</f>
        <v>1146.4012583283654</v>
      </c>
      <c r="T79" s="266">
        <f>G79/Inflation!$E84/655.957</f>
        <v>3008.6006793983097</v>
      </c>
      <c r="U79" s="266">
        <f>H79/Inflation!$E84/655.957</f>
        <v>2434.7571064109825</v>
      </c>
      <c r="V79" s="266">
        <f>I79/Inflation!$E84/655.957</f>
        <v>8144.99799888803</v>
      </c>
      <c r="W79" s="266">
        <f>J79/Inflation!$E84/655.957</f>
        <v>25118.57674146073</v>
      </c>
      <c r="X79" s="72"/>
      <c r="Y79" s="73"/>
      <c r="Z79" s="73"/>
      <c r="AA79" s="73"/>
      <c r="AB79" s="73"/>
      <c r="AC79" s="73"/>
      <c r="AD79" s="73"/>
      <c r="AE79" s="73"/>
      <c r="AF79" s="72"/>
      <c r="AG79" s="73"/>
      <c r="AH79" s="73"/>
      <c r="AI79" s="73"/>
      <c r="AJ79" s="73"/>
      <c r="AK79" s="73"/>
      <c r="AL79" s="73"/>
      <c r="AM79" s="73"/>
    </row>
    <row r="80" spans="1:39" ht="15">
      <c r="A80" s="16">
        <v>1935</v>
      </c>
      <c r="B80" s="18">
        <v>25</v>
      </c>
      <c r="C80" s="102">
        <v>0.504</v>
      </c>
      <c r="D80" s="268">
        <v>550000</v>
      </c>
      <c r="E80" s="22">
        <v>14811.384673645676</v>
      </c>
      <c r="F80" s="22">
        <v>21181.82306908848</v>
      </c>
      <c r="G80" s="22">
        <v>55428.23468869119</v>
      </c>
      <c r="H80" s="22">
        <v>44646.19783433583</v>
      </c>
      <c r="I80" s="22">
        <v>149955.37098377067</v>
      </c>
      <c r="J80" s="22">
        <v>462403.71141404763</v>
      </c>
      <c r="K80" s="33">
        <v>0.00014710624714577922</v>
      </c>
      <c r="L80" s="33">
        <v>0.020983180548723123</v>
      </c>
      <c r="M80" s="33">
        <v>0.029077979108596507</v>
      </c>
      <c r="N80" s="33">
        <v>0.05758124544973289</v>
      </c>
      <c r="O80" s="33">
        <v>0.12303674005478482</v>
      </c>
      <c r="P80" s="31">
        <v>0.89932156124654</v>
      </c>
      <c r="Q80" s="265">
        <f>D80/Inflation!$E85/655.957</f>
        <v>27490.4221927287</v>
      </c>
      <c r="R80" s="266">
        <f>E80/Inflation!$E85/655.957</f>
        <v>740.3113053407834</v>
      </c>
      <c r="S80" s="266">
        <f>F80/Inflation!$E85/655.957</f>
        <v>1058.7222890562232</v>
      </c>
      <c r="T80" s="266">
        <f>G80/Inflation!$E85/655.957</f>
        <v>2770.4464963450387</v>
      </c>
      <c r="U80" s="266">
        <f>H80/Inflation!$E85/655.957</f>
        <v>2231.5324141199667</v>
      </c>
      <c r="V80" s="266">
        <f>I80/Inflation!$E85/655.957</f>
        <v>7495.157197111118</v>
      </c>
      <c r="W80" s="266">
        <f>J80/Inflation!$E85/655.957</f>
        <v>23112.13318228519</v>
      </c>
      <c r="X80" s="72"/>
      <c r="Y80" s="73"/>
      <c r="Z80" s="73"/>
      <c r="AA80" s="73"/>
      <c r="AB80" s="73"/>
      <c r="AC80" s="73"/>
      <c r="AD80" s="73"/>
      <c r="AE80" s="73"/>
      <c r="AF80" s="72"/>
      <c r="AG80" s="73"/>
      <c r="AH80" s="73"/>
      <c r="AI80" s="73"/>
      <c r="AJ80" s="73"/>
      <c r="AK80" s="73"/>
      <c r="AL80" s="73"/>
      <c r="AM80" s="73"/>
    </row>
    <row r="81" spans="1:39" ht="15">
      <c r="A81" s="16">
        <v>1934</v>
      </c>
      <c r="B81" s="18">
        <v>25</v>
      </c>
      <c r="C81" s="102">
        <v>0.42</v>
      </c>
      <c r="D81" s="268">
        <v>550000</v>
      </c>
      <c r="E81" s="21">
        <v>15206.902636904118</v>
      </c>
      <c r="F81" s="21">
        <v>21832.724314136984</v>
      </c>
      <c r="G81" s="21">
        <v>56943.49246656139</v>
      </c>
      <c r="H81" s="21">
        <v>45358.96850235811</v>
      </c>
      <c r="I81" s="22">
        <v>155625.45077897268</v>
      </c>
      <c r="J81" s="22">
        <v>465669.7319507139</v>
      </c>
      <c r="K81" s="33">
        <v>0.00015202987263667432</v>
      </c>
      <c r="L81" s="33">
        <v>0.018309768918706504</v>
      </c>
      <c r="M81" s="33">
        <v>0.025281742760907285</v>
      </c>
      <c r="N81" s="33">
        <v>0.0490867476650229</v>
      </c>
      <c r="O81" s="33">
        <v>0.09916702503294983</v>
      </c>
      <c r="P81" s="31">
        <v>0.882055261736513</v>
      </c>
      <c r="Q81" s="265">
        <f>D81/Inflation!$E86/655.957</f>
        <v>27026.133919354914</v>
      </c>
      <c r="R81" s="266">
        <f>E81/Inflation!$E86/655.957</f>
        <v>747.2432493882947</v>
      </c>
      <c r="S81" s="266">
        <f>F81/Inflation!$E86/655.957</f>
        <v>1072.825692978586</v>
      </c>
      <c r="T81" s="266">
        <f>G81/Inflation!$E86/655.957</f>
        <v>2798.1135513401196</v>
      </c>
      <c r="U81" s="266">
        <f>H81/Inflation!$E86/655.957</f>
        <v>2228.8682857973304</v>
      </c>
      <c r="V81" s="266">
        <f>I81/Inflation!$E86/655.957</f>
        <v>7647.189589113622</v>
      </c>
      <c r="W81" s="266">
        <f>J81/Inflation!$E86/655.957</f>
        <v>22882.277341618363</v>
      </c>
      <c r="X81" s="72"/>
      <c r="Y81" s="73"/>
      <c r="Z81" s="73"/>
      <c r="AA81" s="73"/>
      <c r="AB81" s="73"/>
      <c r="AC81" s="73"/>
      <c r="AD81" s="73"/>
      <c r="AE81" s="73"/>
      <c r="AF81" s="72"/>
      <c r="AG81" s="73"/>
      <c r="AH81" s="73"/>
      <c r="AI81" s="73"/>
      <c r="AJ81" s="73"/>
      <c r="AK81" s="73"/>
      <c r="AL81" s="73"/>
      <c r="AM81" s="73"/>
    </row>
    <row r="82" spans="1:39" ht="15">
      <c r="A82" s="16">
        <v>1933</v>
      </c>
      <c r="B82" s="18">
        <v>25</v>
      </c>
      <c r="C82" s="102">
        <v>0.458</v>
      </c>
      <c r="D82" s="268">
        <v>550000</v>
      </c>
      <c r="E82" s="22">
        <v>15797.75460475146</v>
      </c>
      <c r="F82" s="22">
        <v>22936.643970575526</v>
      </c>
      <c r="G82" s="22">
        <v>60101.52598244093</v>
      </c>
      <c r="H82" s="22">
        <v>48006.619029460126</v>
      </c>
      <c r="I82" s="22">
        <v>162330.7575033557</v>
      </c>
      <c r="J82" s="22">
        <v>492862.4481878316</v>
      </c>
      <c r="K82" s="33">
        <v>0.00024568855187505264</v>
      </c>
      <c r="L82" s="33">
        <v>0.024605516357011307</v>
      </c>
      <c r="M82" s="33">
        <v>0.03380716285778564</v>
      </c>
      <c r="N82" s="33">
        <v>0.06436108874990029</v>
      </c>
      <c r="O82" s="33">
        <v>0.12407939118568022</v>
      </c>
      <c r="P82" s="31">
        <v>0.8607139264154887</v>
      </c>
      <c r="Q82" s="265">
        <f>D82/Inflation!$E87/655.957</f>
        <v>26580.789968429042</v>
      </c>
      <c r="R82" s="266">
        <f>E82/Inflation!$E87/655.957</f>
        <v>763.4850856757841</v>
      </c>
      <c r="S82" s="266">
        <f>F82/Inflation!$E87/655.957</f>
        <v>1108.4983926590953</v>
      </c>
      <c r="T82" s="266">
        <f>G82/Inflation!$E87/655.957</f>
        <v>2904.629161675169</v>
      </c>
      <c r="U82" s="266">
        <f>H82/Inflation!$E87/655.957</f>
        <v>2320.0979227572147</v>
      </c>
      <c r="V82" s="266">
        <f>I82/Inflation!$E87/655.957</f>
        <v>7845.235946568518</v>
      </c>
      <c r="W82" s="266">
        <f>J82/Inflation!$E87/655.957</f>
        <v>23819.4058520118</v>
      </c>
      <c r="X82" s="72"/>
      <c r="Y82" s="73"/>
      <c r="Z82" s="73"/>
      <c r="AA82" s="73"/>
      <c r="AB82" s="73"/>
      <c r="AC82" s="73"/>
      <c r="AD82" s="73"/>
      <c r="AE82" s="73"/>
      <c r="AF82" s="72"/>
      <c r="AG82" s="73"/>
      <c r="AH82" s="73"/>
      <c r="AI82" s="73"/>
      <c r="AJ82" s="73"/>
      <c r="AK82" s="73"/>
      <c r="AL82" s="73"/>
      <c r="AM82" s="73"/>
    </row>
    <row r="83" spans="1:39" ht="15">
      <c r="A83" s="16">
        <v>1932</v>
      </c>
      <c r="B83" s="18">
        <v>25</v>
      </c>
      <c r="C83" s="102">
        <v>0.458</v>
      </c>
      <c r="D83" s="268">
        <v>550000</v>
      </c>
      <c r="E83" s="21">
        <v>15823.462993907911</v>
      </c>
      <c r="F83" s="21">
        <v>22795.921766140837</v>
      </c>
      <c r="G83" s="21">
        <v>60644.98149568401</v>
      </c>
      <c r="H83" s="21">
        <v>48351.051269309515</v>
      </c>
      <c r="I83" s="22">
        <v>170251.69484067737</v>
      </c>
      <c r="J83" s="22">
        <v>510161.14701209986</v>
      </c>
      <c r="K83" s="33">
        <v>0.00023950134370968152</v>
      </c>
      <c r="L83" s="33">
        <v>0.025310740095807725</v>
      </c>
      <c r="M83" s="33">
        <v>0.034658402355432855</v>
      </c>
      <c r="N83" s="33">
        <v>0.06518174663248709</v>
      </c>
      <c r="O83" s="33">
        <v>0.12346963188340179</v>
      </c>
      <c r="P83" s="31">
        <v>0.8665144136601509</v>
      </c>
      <c r="Q83" s="265">
        <f>D83/Inflation!$E88/655.957</f>
        <v>25665.803199672988</v>
      </c>
      <c r="R83" s="266">
        <f>E83/Inflation!$E88/655.957</f>
        <v>738.4034311617249</v>
      </c>
      <c r="S83" s="266">
        <f>F83/Inflation!$E88/655.957</f>
        <v>1063.77389419075</v>
      </c>
      <c r="T83" s="266">
        <f>G83/Inflation!$E88/655.957</f>
        <v>2830.0039274837013</v>
      </c>
      <c r="U83" s="266">
        <f>H83/Inflation!$E88/655.957</f>
        <v>2256.306484318903</v>
      </c>
      <c r="V83" s="266">
        <f>I83/Inflation!$E88/655.957</f>
        <v>7944.811807621101</v>
      </c>
      <c r="W83" s="266">
        <f>J83/Inflation!$E88/655.957</f>
        <v>23806.719271512713</v>
      </c>
      <c r="X83" s="72"/>
      <c r="Y83" s="73"/>
      <c r="Z83" s="73"/>
      <c r="AA83" s="73"/>
      <c r="AB83" s="73"/>
      <c r="AC83" s="73"/>
      <c r="AD83" s="73"/>
      <c r="AE83" s="73"/>
      <c r="AF83" s="72"/>
      <c r="AG83" s="73"/>
      <c r="AH83" s="73"/>
      <c r="AI83" s="73"/>
      <c r="AJ83" s="73"/>
      <c r="AK83" s="73"/>
      <c r="AL83" s="73"/>
      <c r="AM83" s="73"/>
    </row>
    <row r="84" spans="1:39" ht="15">
      <c r="A84" s="16">
        <v>1931</v>
      </c>
      <c r="B84" s="18">
        <v>25</v>
      </c>
      <c r="C84" s="102">
        <v>0.417</v>
      </c>
      <c r="D84" s="268">
        <v>550000</v>
      </c>
      <c r="E84" s="22">
        <v>16355.151219724676</v>
      </c>
      <c r="F84" s="22">
        <v>23338.744810738033</v>
      </c>
      <c r="G84" s="22">
        <v>63538.1143567681</v>
      </c>
      <c r="H84" s="22">
        <v>50326.99705526891</v>
      </c>
      <c r="I84" s="22">
        <v>184237.56856775045</v>
      </c>
      <c r="J84" s="22">
        <v>570733.7117786375</v>
      </c>
      <c r="K84" s="33">
        <v>0.00024217166405587014</v>
      </c>
      <c r="L84" s="33">
        <v>0.025758053508346902</v>
      </c>
      <c r="M84" s="33">
        <v>0.03496598087341403</v>
      </c>
      <c r="N84" s="33">
        <v>0.06404069868222752</v>
      </c>
      <c r="O84" s="33">
        <v>0.11719318121778086</v>
      </c>
      <c r="P84" s="31">
        <v>0.8729726616271054</v>
      </c>
      <c r="Q84" s="265">
        <f>D84/Inflation!$E89/655.957</f>
        <v>25179.82807117499</v>
      </c>
      <c r="R84" s="266">
        <f>E84/Inflation!$E89/655.957</f>
        <v>748.763446892246</v>
      </c>
      <c r="S84" s="266">
        <f>F84/Inflation!$E89/655.957</f>
        <v>1068.482875875293</v>
      </c>
      <c r="T84" s="266">
        <f>G84/Inflation!$E89/655.957</f>
        <v>2908.8705372183204</v>
      </c>
      <c r="U84" s="266">
        <f>H84/Inflation!$E89/655.957</f>
        <v>2304.0456967094565</v>
      </c>
      <c r="V84" s="266">
        <f>I84/Inflation!$E89/655.957</f>
        <v>8434.673274158673</v>
      </c>
      <c r="W84" s="266">
        <f>J84/Inflation!$E89/655.957</f>
        <v>26129.048612744788</v>
      </c>
      <c r="X84" s="72"/>
      <c r="Y84" s="73"/>
      <c r="Z84" s="73"/>
      <c r="AA84" s="73"/>
      <c r="AB84" s="73"/>
      <c r="AC84" s="73"/>
      <c r="AD84" s="73"/>
      <c r="AE84" s="73"/>
      <c r="AF84" s="72"/>
      <c r="AG84" s="73"/>
      <c r="AH84" s="73"/>
      <c r="AI84" s="73"/>
      <c r="AJ84" s="73"/>
      <c r="AK84" s="73"/>
      <c r="AL84" s="73"/>
      <c r="AM84" s="73"/>
    </row>
    <row r="85" spans="1:39" ht="15">
      <c r="A85" s="16">
        <v>1930</v>
      </c>
      <c r="B85" s="18">
        <v>25</v>
      </c>
      <c r="C85" s="102">
        <v>0.417</v>
      </c>
      <c r="D85" s="268">
        <v>550000</v>
      </c>
      <c r="E85" s="21">
        <v>17126.176015079876</v>
      </c>
      <c r="F85" s="21">
        <v>24643.681479386352</v>
      </c>
      <c r="G85" s="21">
        <v>68178.7134470489</v>
      </c>
      <c r="H85" s="21">
        <v>54482.322769287384</v>
      </c>
      <c r="I85" s="22">
        <v>207477.2551323812</v>
      </c>
      <c r="J85" s="22">
        <v>678540.6462662097</v>
      </c>
      <c r="K85" s="33">
        <v>0.00031664077672538315</v>
      </c>
      <c r="L85" s="33">
        <v>0.030032541338744508</v>
      </c>
      <c r="M85" s="33">
        <v>0.04018263739363049</v>
      </c>
      <c r="N85" s="33">
        <v>0.07190291755028089</v>
      </c>
      <c r="O85" s="33">
        <v>0.12756336212473798</v>
      </c>
      <c r="P85" s="31">
        <v>0.8789059946263892</v>
      </c>
      <c r="Q85" s="265">
        <f>D85/Inflation!$E90/655.957</f>
        <v>25312.194002759086</v>
      </c>
      <c r="R85" s="266">
        <f>E85/Inflation!$E90/655.957</f>
        <v>788.1837996710934</v>
      </c>
      <c r="S85" s="266">
        <f>F85/Inflation!$E90/655.957</f>
        <v>1134.1557209971427</v>
      </c>
      <c r="T85" s="266">
        <f>G85/Inflation!$E90/655.957</f>
        <v>3137.732402964039</v>
      </c>
      <c r="U85" s="266">
        <f>H85/Inflation!$E90/655.957</f>
        <v>2507.394770285711</v>
      </c>
      <c r="V85" s="266">
        <f>I85/Inflation!$E90/655.957</f>
        <v>9548.553696492321</v>
      </c>
      <c r="W85" s="266">
        <f>J85/Inflation!$E90/655.957</f>
        <v>31227.91359463241</v>
      </c>
      <c r="X85" s="72"/>
      <c r="Y85" s="73"/>
      <c r="Z85" s="73"/>
      <c r="AA85" s="73"/>
      <c r="AB85" s="73"/>
      <c r="AC85" s="73"/>
      <c r="AD85" s="73"/>
      <c r="AE85" s="73"/>
      <c r="AF85" s="72"/>
      <c r="AG85" s="73"/>
      <c r="AH85" s="73"/>
      <c r="AI85" s="73"/>
      <c r="AJ85" s="73"/>
      <c r="AK85" s="73"/>
      <c r="AL85" s="73"/>
      <c r="AM85" s="73"/>
    </row>
    <row r="86" spans="1:39" ht="15">
      <c r="A86" s="16">
        <v>1929</v>
      </c>
      <c r="B86" s="18">
        <v>25</v>
      </c>
      <c r="C86" s="102">
        <v>0.417</v>
      </c>
      <c r="D86" s="268">
        <v>550000</v>
      </c>
      <c r="E86" s="22">
        <v>16157.797139256372</v>
      </c>
      <c r="F86" s="22">
        <v>23543.098698183247</v>
      </c>
      <c r="G86" s="22">
        <v>67890.29927177125</v>
      </c>
      <c r="H86" s="22">
        <v>54015.130304441984</v>
      </c>
      <c r="I86" s="22">
        <v>215492.0833592719</v>
      </c>
      <c r="J86" s="22">
        <v>721208.3611109076</v>
      </c>
      <c r="K86" s="32">
        <v>0.00024788655381621457</v>
      </c>
      <c r="L86" s="32">
        <v>0.03238959242184936</v>
      </c>
      <c r="M86" s="32">
        <v>0.042989686525451154</v>
      </c>
      <c r="N86" s="32">
        <v>0.07576198650644744</v>
      </c>
      <c r="O86" s="32">
        <v>0.13284842753744544</v>
      </c>
      <c r="P86" s="31">
        <v>0.8988860122217277</v>
      </c>
      <c r="Q86" s="265">
        <f>D86/Inflation!$E91/655.957</f>
        <v>26013.63084070649</v>
      </c>
      <c r="R86" s="266">
        <f>E86/Inflation!$E91/655.957</f>
        <v>764.2235817811611</v>
      </c>
      <c r="S86" s="266">
        <f>F86/Inflation!$E91/655.957</f>
        <v>1113.5299606924661</v>
      </c>
      <c r="T86" s="266">
        <f>G86/Inflation!$E91/655.957</f>
        <v>3211.0421507653487</v>
      </c>
      <c r="U86" s="266">
        <f>H86/Inflation!$E91/655.957</f>
        <v>2554.7811991862027</v>
      </c>
      <c r="V86" s="266">
        <f>I86/Inflation!$E91/655.957</f>
        <v>10192.23910109609</v>
      </c>
      <c r="W86" s="266">
        <f>J86/Inflation!$E91/655.957</f>
        <v>34111.360118491066</v>
      </c>
      <c r="X86" s="72"/>
      <c r="Y86" s="73"/>
      <c r="Z86" s="73"/>
      <c r="AA86" s="73"/>
      <c r="AB86" s="73"/>
      <c r="AC86" s="73"/>
      <c r="AD86" s="73"/>
      <c r="AE86" s="73"/>
      <c r="AF86" s="72"/>
      <c r="AG86" s="73"/>
      <c r="AH86" s="73"/>
      <c r="AI86" s="73"/>
      <c r="AJ86" s="73"/>
      <c r="AK86" s="73"/>
      <c r="AL86" s="73"/>
      <c r="AM86" s="73"/>
    </row>
    <row r="87" spans="1:39" ht="15">
      <c r="A87" s="16">
        <v>1928</v>
      </c>
      <c r="B87" s="18">
        <v>25</v>
      </c>
      <c r="C87" s="102">
        <v>0.417</v>
      </c>
      <c r="D87" s="268">
        <v>550000</v>
      </c>
      <c r="E87" s="21">
        <v>14652.59012930204</v>
      </c>
      <c r="F87" s="21">
        <v>21711.41045795124</v>
      </c>
      <c r="G87" s="21">
        <v>64558.87736645298</v>
      </c>
      <c r="H87" s="21">
        <v>51861.166900187956</v>
      </c>
      <c r="I87" s="22">
        <v>218103.73186102198</v>
      </c>
      <c r="J87" s="22">
        <v>756417.9236390981</v>
      </c>
      <c r="K87" s="32">
        <v>0.00023243597500869403</v>
      </c>
      <c r="L87" s="32">
        <v>0.03622922177524582</v>
      </c>
      <c r="M87" s="32">
        <v>0.047445532710750804</v>
      </c>
      <c r="N87" s="32">
        <v>0.08167374612917508</v>
      </c>
      <c r="O87" s="32">
        <v>0.142437998143612</v>
      </c>
      <c r="P87" s="31">
        <v>0.9028697912432427</v>
      </c>
      <c r="Q87" s="265">
        <f>D87/Inflation!$E92/655.957</f>
        <v>26013.63084070649</v>
      </c>
      <c r="R87" s="266">
        <f>E87/Inflation!$E92/655.957</f>
        <v>693.0310372433509</v>
      </c>
      <c r="S87" s="266">
        <f>F87/Inflation!$E92/655.957</f>
        <v>1026.8956666985412</v>
      </c>
      <c r="T87" s="266">
        <f>G87/Inflation!$E92/655.957</f>
        <v>3053.474187820635</v>
      </c>
      <c r="U87" s="266">
        <f>H87/Inflation!$E92/655.957</f>
        <v>2452.904092199556</v>
      </c>
      <c r="V87" s="266">
        <f>I87/Inflation!$E92/655.957</f>
        <v>10315.763573841927</v>
      </c>
      <c r="W87" s="266">
        <f>J87/Inflation!$E92/655.957</f>
        <v>35776.68477607492</v>
      </c>
      <c r="X87" s="72"/>
      <c r="Y87" s="73"/>
      <c r="Z87" s="73"/>
      <c r="AA87" s="73"/>
      <c r="AB87" s="73"/>
      <c r="AC87" s="73"/>
      <c r="AD87" s="73"/>
      <c r="AE87" s="73"/>
      <c r="AF87" s="72"/>
      <c r="AG87" s="73"/>
      <c r="AH87" s="73"/>
      <c r="AI87" s="73"/>
      <c r="AJ87" s="73"/>
      <c r="AK87" s="73"/>
      <c r="AL87" s="73"/>
      <c r="AM87" s="73"/>
    </row>
    <row r="88" spans="1:39" ht="15">
      <c r="A88" s="16">
        <v>1927</v>
      </c>
      <c r="B88" s="18">
        <v>25</v>
      </c>
      <c r="C88" s="102">
        <v>0.375</v>
      </c>
      <c r="D88" s="268">
        <v>550000</v>
      </c>
      <c r="E88" s="22">
        <v>13589.645607925813</v>
      </c>
      <c r="F88" s="22">
        <v>20198.595830113656</v>
      </c>
      <c r="G88" s="22">
        <v>61344.3572690194</v>
      </c>
      <c r="H88" s="22">
        <v>48955.98341086958</v>
      </c>
      <c r="I88" s="22">
        <v>204996.2495493117</v>
      </c>
      <c r="J88" s="22">
        <v>709993.135091007</v>
      </c>
      <c r="K88" s="32">
        <v>0.0003270773411816527</v>
      </c>
      <c r="L88" s="32">
        <v>0.03219109223330698</v>
      </c>
      <c r="M88" s="32">
        <v>0.0416590227328848</v>
      </c>
      <c r="N88" s="32">
        <v>0.07114117042555985</v>
      </c>
      <c r="O88" s="32">
        <v>0.1255016083682709</v>
      </c>
      <c r="P88" s="31">
        <v>0.8860907061017366</v>
      </c>
      <c r="Q88" s="265">
        <f>D88/Inflation!$E93/655.957</f>
        <v>26455.01098818657</v>
      </c>
      <c r="R88" s="266">
        <f>E88/Inflation!$E93/655.957</f>
        <v>653.6622252422522</v>
      </c>
      <c r="S88" s="266">
        <f>F88/Inflation!$E93/655.957</f>
        <v>971.5528629665386</v>
      </c>
      <c r="T88" s="266">
        <f>G88/Inflation!$E93/655.957</f>
        <v>2950.664810209365</v>
      </c>
      <c r="U88" s="266">
        <f>H88/Inflation!$E93/655.957</f>
        <v>2354.783780130971</v>
      </c>
      <c r="V88" s="266">
        <f>I88/Inflation!$E93/655.957</f>
        <v>9860.323698843775</v>
      </c>
      <c r="W88" s="266">
        <f>J88/Inflation!$E93/655.957</f>
        <v>34150.68398249022</v>
      </c>
      <c r="X88" s="72"/>
      <c r="Y88" s="73"/>
      <c r="Z88" s="73"/>
      <c r="AA88" s="73"/>
      <c r="AB88" s="73"/>
      <c r="AC88" s="73"/>
      <c r="AD88" s="73"/>
      <c r="AE88" s="73"/>
      <c r="AF88" s="72"/>
      <c r="AG88" s="73"/>
      <c r="AH88" s="73"/>
      <c r="AI88" s="73"/>
      <c r="AJ88" s="73"/>
      <c r="AK88" s="73"/>
      <c r="AL88" s="73"/>
      <c r="AM88" s="73"/>
    </row>
    <row r="89" spans="1:39" ht="15">
      <c r="A89" s="16">
        <v>1926</v>
      </c>
      <c r="B89" s="18">
        <v>25</v>
      </c>
      <c r="C89" s="102">
        <v>0.375</v>
      </c>
      <c r="D89" s="268">
        <v>550000</v>
      </c>
      <c r="E89" s="21">
        <v>12443.763543832187</v>
      </c>
      <c r="F89" s="21">
        <v>18766.954853703388</v>
      </c>
      <c r="G89" s="21">
        <v>61586.2342253532</v>
      </c>
      <c r="H89" s="21">
        <v>49036.824112735296</v>
      </c>
      <c r="I89" s="22">
        <v>206792.59250459605</v>
      </c>
      <c r="J89" s="22">
        <v>686244.5796692988</v>
      </c>
      <c r="K89" s="32">
        <v>0.0002442916152841833</v>
      </c>
      <c r="L89" s="32">
        <v>0.032174718682121024</v>
      </c>
      <c r="M89" s="32">
        <v>0.04110488247413217</v>
      </c>
      <c r="N89" s="32">
        <v>0.06883181884307528</v>
      </c>
      <c r="O89" s="32">
        <v>0.11838233819919104</v>
      </c>
      <c r="P89" s="31">
        <v>0.8970986217268877</v>
      </c>
      <c r="Q89" s="265">
        <f>D89/Inflation!$E94/655.957</f>
        <v>31218.93769329351</v>
      </c>
      <c r="R89" s="266">
        <f>E89/Inflation!$E94/655.957</f>
        <v>706.3292340817715</v>
      </c>
      <c r="S89" s="266">
        <f>F89/Inflation!$E94/655.957</f>
        <v>1065.244353219306</v>
      </c>
      <c r="T89" s="266">
        <f>G89/Inflation!$E94/655.957</f>
        <v>3495.7396528106938</v>
      </c>
      <c r="U89" s="266">
        <f>H89/Inflation!$E94/655.957</f>
        <v>2783.4137393681385</v>
      </c>
      <c r="V89" s="266">
        <f>I89/Inflation!$E94/655.957</f>
        <v>11737.900110610215</v>
      </c>
      <c r="W89" s="266">
        <f>J89/Inflation!$E94/655.957</f>
        <v>38952.41231828406</v>
      </c>
      <c r="X89" s="72"/>
      <c r="Y89" s="73"/>
      <c r="Z89" s="73"/>
      <c r="AA89" s="73"/>
      <c r="AB89" s="73"/>
      <c r="AC89" s="73"/>
      <c r="AD89" s="73"/>
      <c r="AE89" s="73"/>
      <c r="AF89" s="72"/>
      <c r="AG89" s="73"/>
      <c r="AH89" s="73"/>
      <c r="AI89" s="73"/>
      <c r="AJ89" s="73"/>
      <c r="AK89" s="73"/>
      <c r="AL89" s="73"/>
      <c r="AM89" s="73"/>
    </row>
    <row r="90" spans="1:39" ht="15">
      <c r="A90" s="16">
        <v>1925</v>
      </c>
      <c r="B90" s="18">
        <v>25</v>
      </c>
      <c r="C90" s="102">
        <v>0.75</v>
      </c>
      <c r="D90" s="268">
        <v>550000</v>
      </c>
      <c r="E90" s="22">
        <v>10995.394505641601</v>
      </c>
      <c r="F90" s="22">
        <v>16644.881692387302</v>
      </c>
      <c r="G90" s="22">
        <v>55472.56385244263</v>
      </c>
      <c r="H90" s="22">
        <v>43853.87242202064</v>
      </c>
      <c r="I90" s="22">
        <v>176160.6968167921</v>
      </c>
      <c r="J90" s="22">
        <v>542543.5029807524</v>
      </c>
      <c r="K90" s="32">
        <v>0.00034324637017293485</v>
      </c>
      <c r="L90" s="32">
        <v>0.05088909355597864</v>
      </c>
      <c r="M90" s="32">
        <v>0.06549866533678333</v>
      </c>
      <c r="N90" s="32">
        <v>0.11119821102341211</v>
      </c>
      <c r="O90" s="32">
        <v>0.19377491641736047</v>
      </c>
      <c r="P90" s="31">
        <v>0.8927349711696766</v>
      </c>
      <c r="Q90" s="265">
        <f>D90/Inflation!$E95/655.957</f>
        <v>32233.593142897906</v>
      </c>
      <c r="R90" s="266">
        <f>E90/Inflation!$E95/655.957</f>
        <v>644.4019508009209</v>
      </c>
      <c r="S90" s="266">
        <f>F90/Inflation!$E95/655.957</f>
        <v>975.4988079710586</v>
      </c>
      <c r="T90" s="266">
        <f>G90/Inflation!$E95/655.957</f>
        <v>3251.0546432964748</v>
      </c>
      <c r="U90" s="266">
        <f>H90/Inflation!$E95/655.957</f>
        <v>2570.123420712662</v>
      </c>
      <c r="V90" s="266">
        <f>I90/Inflation!$E95/655.957</f>
        <v>10324.167689021577</v>
      </c>
      <c r="W90" s="266">
        <f>J90/Inflation!$E95/655.957</f>
        <v>31796.593704371255</v>
      </c>
      <c r="X90" s="72"/>
      <c r="Y90" s="73"/>
      <c r="Z90" s="73"/>
      <c r="AA90" s="73"/>
      <c r="AB90" s="73"/>
      <c r="AC90" s="73"/>
      <c r="AD90" s="73"/>
      <c r="AE90" s="73"/>
      <c r="AF90" s="72"/>
      <c r="AG90" s="73"/>
      <c r="AH90" s="73"/>
      <c r="AI90" s="73"/>
      <c r="AJ90" s="73"/>
      <c r="AK90" s="73"/>
      <c r="AL90" s="73"/>
      <c r="AM90" s="73"/>
    </row>
    <row r="91" spans="1:39" ht="15">
      <c r="A91" s="16">
        <v>1924</v>
      </c>
      <c r="B91" s="18">
        <v>25</v>
      </c>
      <c r="C91" s="102">
        <v>0.9</v>
      </c>
      <c r="D91" s="268">
        <v>550000</v>
      </c>
      <c r="E91" s="21">
        <v>9395.431994232993</v>
      </c>
      <c r="F91" s="21">
        <v>14666.538235195589</v>
      </c>
      <c r="G91" s="21">
        <v>51175.936098118305</v>
      </c>
      <c r="H91" s="21">
        <v>40863.10440422902</v>
      </c>
      <c r="I91" s="22">
        <v>169286.1373296285</v>
      </c>
      <c r="J91" s="22">
        <v>490151.4605653466</v>
      </c>
      <c r="K91" s="32">
        <v>0.00017064029764938014</v>
      </c>
      <c r="L91" s="32">
        <v>0.059774461422825026</v>
      </c>
      <c r="M91" s="32">
        <v>0.0770753011147026</v>
      </c>
      <c r="N91" s="32">
        <v>0.12955548806813474</v>
      </c>
      <c r="O91" s="32">
        <v>0.22581327304964893</v>
      </c>
      <c r="P91" s="31">
        <v>0.920311271988053</v>
      </c>
      <c r="Q91" s="265">
        <f>D91/Inflation!$E96/655.957</f>
        <v>34467.896414646595</v>
      </c>
      <c r="R91" s="266">
        <f>E91/Inflation!$E96/655.957</f>
        <v>588.801412269235</v>
      </c>
      <c r="S91" s="266">
        <f>F91/Inflation!$E96/655.957</f>
        <v>919.1358557312277</v>
      </c>
      <c r="T91" s="266">
        <f>G91/Inflation!$E96/655.957</f>
        <v>3207.139753368209</v>
      </c>
      <c r="U91" s="266">
        <f>H91/Inflation!$E96/655.957</f>
        <v>2560.8459087015544</v>
      </c>
      <c r="V91" s="266">
        <f>I91/Inflation!$E96/655.957</f>
        <v>10608.976447115041</v>
      </c>
      <c r="W91" s="266">
        <f>J91/Inflation!$E96/655.957</f>
        <v>30717.25412773473</v>
      </c>
      <c r="X91" s="72"/>
      <c r="Y91" s="73"/>
      <c r="Z91" s="73"/>
      <c r="AA91" s="73"/>
      <c r="AB91" s="73"/>
      <c r="AC91" s="73"/>
      <c r="AD91" s="73"/>
      <c r="AE91" s="73"/>
      <c r="AF91" s="72"/>
      <c r="AG91" s="73"/>
      <c r="AH91" s="73"/>
      <c r="AI91" s="73"/>
      <c r="AJ91" s="73"/>
      <c r="AK91" s="73"/>
      <c r="AL91" s="73"/>
      <c r="AM91" s="73"/>
    </row>
    <row r="92" spans="1:39" ht="15">
      <c r="A92" s="16">
        <v>1923</v>
      </c>
      <c r="B92" s="18">
        <v>25</v>
      </c>
      <c r="C92" s="102">
        <v>0.75</v>
      </c>
      <c r="D92" s="268">
        <v>550000</v>
      </c>
      <c r="E92" s="22">
        <v>8248.275669927974</v>
      </c>
      <c r="F92" s="22">
        <v>12742.131423803623</v>
      </c>
      <c r="G92" s="22">
        <v>43134.63396584651</v>
      </c>
      <c r="H92" s="22">
        <v>34854.211894035485</v>
      </c>
      <c r="I92" s="22">
        <v>163424.98625157052</v>
      </c>
      <c r="J92" s="22">
        <v>526132.3941381344</v>
      </c>
      <c r="K92" s="32">
        <v>0.00011890205141491407</v>
      </c>
      <c r="L92" s="32">
        <v>0.05412919407999764</v>
      </c>
      <c r="M92" s="32">
        <v>0.06844605807852931</v>
      </c>
      <c r="N92" s="32">
        <v>0.11618554037834214</v>
      </c>
      <c r="O92" s="32">
        <v>0.211899880582956</v>
      </c>
      <c r="P92" s="31">
        <v>0.9294847662638152</v>
      </c>
      <c r="Q92" s="265">
        <f>D92/Inflation!$E97/655.957</f>
        <v>35891.840126717165</v>
      </c>
      <c r="R92" s="266">
        <f>E92/Inflation!$E97/655.957</f>
        <v>538.2650757566287</v>
      </c>
      <c r="S92" s="266">
        <f>F92/Inflation!$E97/655.957</f>
        <v>831.5246253395974</v>
      </c>
      <c r="T92" s="266">
        <f>G92/Inflation!$E97/655.957</f>
        <v>2814.8752476847762</v>
      </c>
      <c r="U92" s="266">
        <f>H92/Inflation!$E97/655.957</f>
        <v>2274.512365533537</v>
      </c>
      <c r="V92" s="266">
        <f>I92/Inflation!$E97/655.957</f>
        <v>10664.769962276943</v>
      </c>
      <c r="W92" s="266">
        <f>J92/Inflation!$E97/655.957</f>
        <v>34334.290501623385</v>
      </c>
      <c r="X92" s="72"/>
      <c r="Y92" s="73"/>
      <c r="Z92" s="73"/>
      <c r="AA92" s="73"/>
      <c r="AB92" s="73"/>
      <c r="AC92" s="73"/>
      <c r="AD92" s="73"/>
      <c r="AE92" s="73"/>
      <c r="AF92" s="72"/>
      <c r="AG92" s="73"/>
      <c r="AH92" s="73"/>
      <c r="AI92" s="73"/>
      <c r="AJ92" s="73"/>
      <c r="AK92" s="73"/>
      <c r="AL92" s="73"/>
      <c r="AM92" s="73"/>
    </row>
    <row r="93" spans="1:39" ht="15">
      <c r="A93" s="16">
        <v>1922</v>
      </c>
      <c r="B93" s="18">
        <v>25</v>
      </c>
      <c r="C93" s="102">
        <v>0.625</v>
      </c>
      <c r="D93" s="268">
        <v>550000</v>
      </c>
      <c r="E93" s="21">
        <v>7196.947066082261</v>
      </c>
      <c r="F93" s="21">
        <v>11087.788595287071</v>
      </c>
      <c r="G93" s="21">
        <v>37785.97891500836</v>
      </c>
      <c r="H93" s="21">
        <v>30494.57309132114</v>
      </c>
      <c r="I93" s="22">
        <v>140261.3999270851</v>
      </c>
      <c r="J93" s="22">
        <v>458406.43135587865</v>
      </c>
      <c r="K93" s="32">
        <v>1.6342670954905137E-05</v>
      </c>
      <c r="L93" s="32">
        <v>0.04110289682118773</v>
      </c>
      <c r="M93" s="32">
        <v>0.05230235649553335</v>
      </c>
      <c r="N93" s="32">
        <v>0.08927358111774404</v>
      </c>
      <c r="O93" s="32">
        <v>0.16707190661844887</v>
      </c>
      <c r="P93" s="31">
        <v>0.9338390457300006</v>
      </c>
      <c r="Q93" s="265">
        <f>D93/Inflation!$E98/655.957</f>
        <v>35569.34719302557</v>
      </c>
      <c r="R93" s="266">
        <f>E93/Inflation!$E98/655.957</f>
        <v>465.4376525878303</v>
      </c>
      <c r="S93" s="266">
        <f>F93/Inflation!$E98/655.957</f>
        <v>717.0643675429728</v>
      </c>
      <c r="T93" s="266">
        <f>G93/Inflation!$E98/655.957</f>
        <v>2443.67746010232</v>
      </c>
      <c r="U93" s="266">
        <f>H93/Inflation!$E98/655.957</f>
        <v>1972.1310141605393</v>
      </c>
      <c r="V93" s="266">
        <f>I93/Inflation!$E98/655.957</f>
        <v>9070.920785066002</v>
      </c>
      <c r="W93" s="266">
        <f>J93/Inflation!$E98/655.957</f>
        <v>29645.85002256926</v>
      </c>
      <c r="X93" s="72"/>
      <c r="Y93" s="73"/>
      <c r="Z93" s="73"/>
      <c r="AA93" s="73"/>
      <c r="AB93" s="73"/>
      <c r="AC93" s="73"/>
      <c r="AD93" s="73"/>
      <c r="AE93" s="73"/>
      <c r="AF93" s="72"/>
      <c r="AG93" s="73"/>
      <c r="AH93" s="73"/>
      <c r="AI93" s="73"/>
      <c r="AJ93" s="73"/>
      <c r="AK93" s="73"/>
      <c r="AL93" s="73"/>
      <c r="AM93" s="73"/>
    </row>
    <row r="94" spans="1:39" ht="15">
      <c r="A94" s="16">
        <v>1921</v>
      </c>
      <c r="B94" s="18">
        <v>25</v>
      </c>
      <c r="C94" s="102">
        <v>0.625</v>
      </c>
      <c r="D94" s="268">
        <v>550000</v>
      </c>
      <c r="E94" s="22">
        <v>6727.280145939945</v>
      </c>
      <c r="F94" s="22">
        <v>10300.80408134677</v>
      </c>
      <c r="G94" s="22">
        <v>34502.07045647107</v>
      </c>
      <c r="H94" s="22">
        <v>27660.46365459858</v>
      </c>
      <c r="I94" s="22">
        <v>117309.70009776684</v>
      </c>
      <c r="J94" s="22">
        <v>413338.24165445816</v>
      </c>
      <c r="K94" s="32">
        <v>4.732337068777097E-05</v>
      </c>
      <c r="L94" s="32">
        <v>0.03714783706040832</v>
      </c>
      <c r="M94" s="32">
        <v>0.047317755687534796</v>
      </c>
      <c r="N94" s="32">
        <v>0.07988631635021956</v>
      </c>
      <c r="O94" s="32">
        <v>0.14780366369441977</v>
      </c>
      <c r="P94" s="31">
        <v>0.9366306428166861</v>
      </c>
      <c r="Q94" s="265">
        <f>D94/Inflation!$E99/655.957</f>
        <v>33704.717280070996</v>
      </c>
      <c r="R94" s="266">
        <f>E94/Inflation!$E99/655.957</f>
        <v>412.25650069589204</v>
      </c>
      <c r="S94" s="266">
        <f>F94/Inflation!$E99/655.957</f>
        <v>631.2467078530807</v>
      </c>
      <c r="T94" s="266">
        <f>G94/Inflation!$E99/655.957</f>
        <v>2114.331873295359</v>
      </c>
      <c r="U94" s="266">
        <f>H94/Inflation!$E99/655.957</f>
        <v>1695.0692860253175</v>
      </c>
      <c r="V94" s="266">
        <f>I94/Inflation!$E99/655.957</f>
        <v>7188.891410918451</v>
      </c>
      <c r="W94" s="266">
        <f>J94/Inflation!$E99/655.957</f>
        <v>25329.906501827598</v>
      </c>
      <c r="X94" s="72"/>
      <c r="Y94" s="73"/>
      <c r="Z94" s="73"/>
      <c r="AA94" s="73"/>
      <c r="AB94" s="73"/>
      <c r="AC94" s="73"/>
      <c r="AD94" s="73"/>
      <c r="AE94" s="73"/>
      <c r="AF94" s="72"/>
      <c r="AG94" s="73"/>
      <c r="AH94" s="73"/>
      <c r="AI94" s="73"/>
      <c r="AJ94" s="73"/>
      <c r="AK94" s="73"/>
      <c r="AL94" s="73"/>
      <c r="AM94" s="73"/>
    </row>
    <row r="95" spans="1:39" ht="15">
      <c r="A95" s="16">
        <v>1920</v>
      </c>
      <c r="B95" s="18">
        <v>25</v>
      </c>
      <c r="C95" s="102">
        <v>0.625</v>
      </c>
      <c r="D95" s="268">
        <v>550000</v>
      </c>
      <c r="E95" s="21">
        <v>6198.650266163234</v>
      </c>
      <c r="F95" s="21">
        <v>9690.821100684485</v>
      </c>
      <c r="G95" s="21">
        <v>34111.22980080413</v>
      </c>
      <c r="H95" s="21">
        <v>27853.546628556167</v>
      </c>
      <c r="I95" s="22">
        <v>125101.00606291926</v>
      </c>
      <c r="J95" s="22">
        <v>433307.22322852263</v>
      </c>
      <c r="K95" s="32">
        <v>0</v>
      </c>
      <c r="L95" s="32">
        <v>0.04581561553810998</v>
      </c>
      <c r="M95" s="32">
        <v>0.057604521820810266</v>
      </c>
      <c r="N95" s="32">
        <v>0.09612740377863965</v>
      </c>
      <c r="O95" s="32">
        <v>0.17716729960428584</v>
      </c>
      <c r="P95" s="31">
        <v>0.9511525154099734</v>
      </c>
      <c r="Q95" s="265">
        <f>D95/Inflation!$E100/655.957</f>
        <v>41925.00519189173</v>
      </c>
      <c r="R95" s="266">
        <f>E95/Inflation!$E100/655.957</f>
        <v>472.50626289384485</v>
      </c>
      <c r="S95" s="266">
        <f>F95/Inflation!$E100/655.957</f>
        <v>738.704954472529</v>
      </c>
      <c r="T95" s="266">
        <f>G95/Inflation!$E100/655.957</f>
        <v>2600.2063390918643</v>
      </c>
      <c r="U95" s="266">
        <f>H95/Inflation!$E100/655.957</f>
        <v>2123.200158208756</v>
      </c>
      <c r="V95" s="266">
        <f>I95/Inflation!$E100/655.957</f>
        <v>9536.109688543216</v>
      </c>
      <c r="W95" s="266">
        <f>J95/Inflation!$E100/655.957</f>
        <v>33029.83197007273</v>
      </c>
      <c r="X95" s="72"/>
      <c r="Y95" s="73"/>
      <c r="Z95" s="73"/>
      <c r="AA95" s="73"/>
      <c r="AB95" s="73"/>
      <c r="AC95" s="73"/>
      <c r="AD95" s="73"/>
      <c r="AE95" s="73"/>
      <c r="AF95" s="72"/>
      <c r="AG95" s="73"/>
      <c r="AH95" s="73"/>
      <c r="AI95" s="73"/>
      <c r="AJ95" s="73"/>
      <c r="AK95" s="73"/>
      <c r="AL95" s="73"/>
      <c r="AM95" s="73"/>
    </row>
    <row r="96" spans="1:39" ht="15">
      <c r="A96" s="16">
        <v>1919</v>
      </c>
      <c r="B96" s="18">
        <v>25</v>
      </c>
      <c r="C96" s="102">
        <v>0.625</v>
      </c>
      <c r="D96" s="268">
        <v>550000</v>
      </c>
      <c r="E96" s="22">
        <v>4725.274028448639</v>
      </c>
      <c r="F96" s="22">
        <v>7507.526950686043</v>
      </c>
      <c r="G96" s="22">
        <v>26829.763750899278</v>
      </c>
      <c r="H96" s="22">
        <v>21954.153929828393</v>
      </c>
      <c r="I96" s="22">
        <v>110727.91505083145</v>
      </c>
      <c r="J96" s="22">
        <v>400183.4686270089</v>
      </c>
      <c r="K96" s="32">
        <v>4.921495308216969E-18</v>
      </c>
      <c r="L96" s="32">
        <v>0.04386670340550502</v>
      </c>
      <c r="M96" s="32">
        <v>0.054775653456659204</v>
      </c>
      <c r="N96" s="32">
        <v>0.09219106121954203</v>
      </c>
      <c r="O96" s="32">
        <v>0.18081217868407073</v>
      </c>
      <c r="P96" s="31">
        <v>0.9701863795486872</v>
      </c>
      <c r="Q96" s="265">
        <f>D96/Inflation!$E101/655.957</f>
        <v>46832.65561002021</v>
      </c>
      <c r="R96" s="266">
        <f>E96/Inflation!$E101/655.957</f>
        <v>402.3584204314689</v>
      </c>
      <c r="S96" s="266">
        <f>F96/Inflation!$E101/655.957</f>
        <v>639.2680439353175</v>
      </c>
      <c r="T96" s="266">
        <f>G96/Inflation!$E101/655.957</f>
        <v>2284.561974261945</v>
      </c>
      <c r="U96" s="266">
        <f>H96/Inflation!$E101/655.957</f>
        <v>1869.4024185545907</v>
      </c>
      <c r="V96" s="266">
        <f>I96/Inflation!$E101/655.957</f>
        <v>9428.513294529386</v>
      </c>
      <c r="W96" s="266">
        <f>J96/Inflation!$E101/655.957</f>
        <v>34075.73557642188</v>
      </c>
      <c r="X96" s="72"/>
      <c r="Y96" s="73"/>
      <c r="Z96" s="73"/>
      <c r="AA96" s="73"/>
      <c r="AB96" s="73"/>
      <c r="AC96" s="73"/>
      <c r="AD96" s="73"/>
      <c r="AE96" s="73"/>
      <c r="AF96" s="72"/>
      <c r="AG96" s="73"/>
      <c r="AH96" s="73"/>
      <c r="AI96" s="73"/>
      <c r="AJ96" s="73"/>
      <c r="AK96" s="73"/>
      <c r="AL96" s="73"/>
      <c r="AM96" s="73"/>
    </row>
    <row r="97" spans="1:39" ht="15">
      <c r="A97" s="16">
        <v>1918</v>
      </c>
      <c r="B97" s="18">
        <v>4</v>
      </c>
      <c r="C97" s="102">
        <v>0.2</v>
      </c>
      <c r="D97" s="268">
        <v>553000</v>
      </c>
      <c r="E97" s="21"/>
      <c r="F97" s="21"/>
      <c r="G97" s="21">
        <v>17617.56085172904</v>
      </c>
      <c r="H97" s="21">
        <v>14606.986211132778</v>
      </c>
      <c r="I97" s="22">
        <v>69194.79061093606</v>
      </c>
      <c r="J97" s="22">
        <v>290733.20205833507</v>
      </c>
      <c r="K97" s="32">
        <v>0</v>
      </c>
      <c r="L97" s="32">
        <v>0</v>
      </c>
      <c r="M97" s="32">
        <v>0</v>
      </c>
      <c r="N97" s="32">
        <v>0.06167415153064124</v>
      </c>
      <c r="O97" s="32">
        <v>0.10486334761708985</v>
      </c>
      <c r="P97" s="31">
        <v>0.9102686834576953</v>
      </c>
      <c r="Q97" s="265">
        <f>D97/Inflation!$E102/655.957</f>
        <v>54706.75505852796</v>
      </c>
      <c r="R97" s="266"/>
      <c r="S97" s="266"/>
      <c r="T97" s="266">
        <f>G97/Inflation!$E102/655.957</f>
        <v>1742.8563946550664</v>
      </c>
      <c r="U97" s="266">
        <f>H97/Inflation!$E102/655.957</f>
        <v>1445.0286018006084</v>
      </c>
      <c r="V97" s="266">
        <f>I97/Inflation!$E102/655.957</f>
        <v>6845.248573740704</v>
      </c>
      <c r="W97" s="266">
        <f>J97/Inflation!$E102/655.957</f>
        <v>28761.42870232704</v>
      </c>
      <c r="X97" s="72"/>
      <c r="Y97" s="73"/>
      <c r="Z97" s="72"/>
      <c r="AA97" s="72"/>
      <c r="AB97" s="73"/>
      <c r="AC97" s="73"/>
      <c r="AD97" s="73"/>
      <c r="AE97" s="73"/>
      <c r="AF97" s="72"/>
      <c r="AG97" s="74"/>
      <c r="AH97" s="72"/>
      <c r="AI97" s="72"/>
      <c r="AJ97" s="73"/>
      <c r="AK97" s="73"/>
      <c r="AL97" s="73"/>
      <c r="AM97" s="73"/>
    </row>
    <row r="98" spans="1:39" ht="15">
      <c r="A98" s="16">
        <v>1917</v>
      </c>
      <c r="B98" s="18">
        <v>4</v>
      </c>
      <c r="C98" s="102">
        <v>0.2</v>
      </c>
      <c r="D98" s="268">
        <v>553000</v>
      </c>
      <c r="E98" s="22"/>
      <c r="F98" s="22"/>
      <c r="G98" s="22">
        <v>15697.845125568241</v>
      </c>
      <c r="H98" s="22">
        <v>13142.963272603742</v>
      </c>
      <c r="I98" s="22">
        <v>67945.18490211705</v>
      </c>
      <c r="J98" s="22">
        <v>305088.1879866251</v>
      </c>
      <c r="K98" s="32">
        <v>0</v>
      </c>
      <c r="L98" s="32">
        <v>0</v>
      </c>
      <c r="M98" s="32">
        <v>0</v>
      </c>
      <c r="N98" s="32">
        <v>0.06685765346273576</v>
      </c>
      <c r="O98" s="32">
        <v>0.11626227796505356</v>
      </c>
      <c r="P98" s="31">
        <v>0.9264859055221898</v>
      </c>
      <c r="Q98" s="265">
        <f>D98/Inflation!$E103/655.957</f>
        <v>60273.781468049776</v>
      </c>
      <c r="R98" s="266"/>
      <c r="S98" s="266"/>
      <c r="T98" s="266">
        <f>G98/Inflation!$E103/655.957</f>
        <v>1710.9737551858782</v>
      </c>
      <c r="U98" s="266">
        <f>H98/Inflation!$E103/655.957</f>
        <v>1432.5065029575446</v>
      </c>
      <c r="V98" s="266">
        <f>I98/Inflation!$E103/655.957</f>
        <v>7405.629704514354</v>
      </c>
      <c r="W98" s="266">
        <f>J98/Inflation!$E103/655.957</f>
        <v>33252.836837593364</v>
      </c>
      <c r="X98" s="72"/>
      <c r="Y98" s="73"/>
      <c r="Z98" s="72"/>
      <c r="AA98" s="72"/>
      <c r="AB98" s="73"/>
      <c r="AC98" s="73"/>
      <c r="AD98" s="73"/>
      <c r="AE98" s="73"/>
      <c r="AF98" s="72"/>
      <c r="AG98" s="74"/>
      <c r="AH98" s="72"/>
      <c r="AI98" s="72"/>
      <c r="AJ98" s="73"/>
      <c r="AK98" s="73"/>
      <c r="AL98" s="73"/>
      <c r="AM98" s="73"/>
    </row>
    <row r="99" spans="1:39" ht="15">
      <c r="A99" s="16">
        <v>1916</v>
      </c>
      <c r="B99" s="18">
        <v>10</v>
      </c>
      <c r="C99" s="102">
        <v>0.1</v>
      </c>
      <c r="D99" s="268">
        <v>150000</v>
      </c>
      <c r="E99" s="21"/>
      <c r="F99" s="21"/>
      <c r="G99" s="21">
        <v>13250.19143611797</v>
      </c>
      <c r="H99" s="21">
        <v>11368.161959721368</v>
      </c>
      <c r="I99" s="22">
        <v>60212.96726715488</v>
      </c>
      <c r="J99" s="22">
        <v>271740.5425434566</v>
      </c>
      <c r="K99" s="32">
        <v>0</v>
      </c>
      <c r="L99" s="32">
        <v>0</v>
      </c>
      <c r="M99" s="32">
        <v>0</v>
      </c>
      <c r="N99" s="32">
        <v>0.038132631727365716</v>
      </c>
      <c r="O99" s="32">
        <v>0.06011436878186946</v>
      </c>
      <c r="P99" s="31">
        <v>0.9541323459941442</v>
      </c>
      <c r="Q99" s="265">
        <f>D99/Inflation!$E104/655.957</f>
        <v>17197.852022078965</v>
      </c>
      <c r="R99" s="266"/>
      <c r="S99" s="266"/>
      <c r="T99" s="266">
        <f>G99/Inflation!$E104/655.957</f>
        <v>1519.165543883832</v>
      </c>
      <c r="U99" s="266">
        <f>H99/Inflation!$E104/655.957</f>
        <v>1303.386447642102</v>
      </c>
      <c r="V99" s="266">
        <f>I99/Inflation!$E104/655.957</f>
        <v>6903.5580058054275</v>
      </c>
      <c r="W99" s="266">
        <f>J99/Inflation!$E104/655.957</f>
        <v>31155.690927078795</v>
      </c>
      <c r="X99" s="72"/>
      <c r="Y99" s="73"/>
      <c r="Z99" s="72"/>
      <c r="AA99" s="72"/>
      <c r="AB99" s="73"/>
      <c r="AC99" s="73"/>
      <c r="AD99" s="73"/>
      <c r="AE99" s="73"/>
      <c r="AF99" s="72"/>
      <c r="AG99" s="74"/>
      <c r="AH99" s="72"/>
      <c r="AI99" s="72"/>
      <c r="AJ99" s="73"/>
      <c r="AK99" s="73"/>
      <c r="AL99" s="73"/>
      <c r="AM99" s="73"/>
    </row>
    <row r="100" spans="1:39" ht="15.75" thickBot="1">
      <c r="A100" s="23">
        <v>1915</v>
      </c>
      <c r="B100" s="7">
        <v>5</v>
      </c>
      <c r="C100" s="103">
        <v>0.02</v>
      </c>
      <c r="D100" s="269">
        <v>25000</v>
      </c>
      <c r="E100" s="8"/>
      <c r="F100" s="8"/>
      <c r="G100" s="8">
        <v>10865.706396076837</v>
      </c>
      <c r="H100" s="8">
        <v>9344.50750062608</v>
      </c>
      <c r="I100" s="22">
        <v>49592.698033676235</v>
      </c>
      <c r="J100" s="22">
        <v>202203.35129753148</v>
      </c>
      <c r="K100" s="250">
        <v>0</v>
      </c>
      <c r="L100" s="250">
        <v>0</v>
      </c>
      <c r="M100" s="250">
        <v>0</v>
      </c>
      <c r="N100" s="250">
        <v>0.009606839241364674</v>
      </c>
      <c r="O100" s="250">
        <v>0.015338154362732132</v>
      </c>
      <c r="P100" s="31">
        <v>0.9962188425622149</v>
      </c>
      <c r="Q100" s="265">
        <f>D100/Inflation!$E105/655.957</f>
        <v>3156.274916261316</v>
      </c>
      <c r="R100" s="266"/>
      <c r="S100" s="266"/>
      <c r="T100" s="266">
        <f>G100/Inflation!$E105/655.957</f>
        <v>1371.8062618158988</v>
      </c>
      <c r="U100" s="266">
        <f>H100/Inflation!$E105/655.957</f>
        <v>1179.7533851616727</v>
      </c>
      <c r="V100" s="266">
        <f>I100/Inflation!$E105/655.957</f>
        <v>6261.127553336568</v>
      </c>
      <c r="W100" s="267">
        <f>J100/Inflation!$E105/655.957</f>
        <v>25528.374627374946</v>
      </c>
      <c r="X100" s="72"/>
      <c r="Y100" s="73"/>
      <c r="Z100" s="72"/>
      <c r="AA100" s="72"/>
      <c r="AB100" s="73"/>
      <c r="AC100" s="73"/>
      <c r="AD100" s="73"/>
      <c r="AE100" s="73"/>
      <c r="AF100" s="72"/>
      <c r="AG100" s="74"/>
      <c r="AH100" s="72"/>
      <c r="AI100" s="72"/>
      <c r="AJ100" s="73"/>
      <c r="AK100" s="73"/>
      <c r="AL100" s="73"/>
      <c r="AM100" s="73"/>
    </row>
    <row r="101" spans="1:24" ht="15" customHeight="1">
      <c r="A101" s="28" t="s">
        <v>508</v>
      </c>
      <c r="B101" s="25"/>
      <c r="C101" s="25"/>
      <c r="D101" s="25"/>
      <c r="E101" s="25"/>
      <c r="F101" s="25"/>
      <c r="G101" s="25"/>
      <c r="H101" s="25"/>
      <c r="I101" s="25"/>
      <c r="J101" s="25"/>
      <c r="K101" s="55"/>
      <c r="L101" s="34"/>
      <c r="M101" s="34"/>
      <c r="N101" s="55"/>
      <c r="O101" s="34"/>
      <c r="P101" s="25"/>
      <c r="Q101" s="251"/>
      <c r="R101" s="252"/>
      <c r="S101" s="252"/>
      <c r="T101" s="252"/>
      <c r="U101" s="252"/>
      <c r="V101" s="252"/>
      <c r="W101" s="253"/>
      <c r="X101" s="56"/>
    </row>
    <row r="102" spans="1:23" ht="15">
      <c r="A102" s="6" t="s">
        <v>7</v>
      </c>
      <c r="B102" s="6"/>
      <c r="C102" s="6"/>
      <c r="D102" s="6"/>
      <c r="E102" s="6"/>
      <c r="F102" s="6"/>
      <c r="G102" s="6"/>
      <c r="H102" s="6"/>
      <c r="I102" s="6"/>
      <c r="J102" s="6"/>
      <c r="K102" s="6"/>
      <c r="L102" s="34"/>
      <c r="M102" s="34"/>
      <c r="N102" s="6"/>
      <c r="O102" s="34"/>
      <c r="P102" s="6"/>
      <c r="Q102" s="254"/>
      <c r="R102" s="255"/>
      <c r="S102" s="255"/>
      <c r="T102" s="256"/>
      <c r="U102" s="256"/>
      <c r="V102" s="256"/>
      <c r="W102" s="256"/>
    </row>
    <row r="103" spans="1:23" ht="15" customHeight="1">
      <c r="A103" s="6" t="s">
        <v>8</v>
      </c>
      <c r="B103" s="26"/>
      <c r="C103" s="26"/>
      <c r="D103" s="26"/>
      <c r="E103" s="26"/>
      <c r="F103" s="26"/>
      <c r="G103" s="26"/>
      <c r="H103" s="26"/>
      <c r="I103" s="26"/>
      <c r="J103" s="26"/>
      <c r="K103" s="26"/>
      <c r="L103" s="34"/>
      <c r="M103" s="34"/>
      <c r="N103" s="26"/>
      <c r="O103" s="34"/>
      <c r="P103" s="26"/>
      <c r="Q103" s="257"/>
      <c r="R103" s="253"/>
      <c r="S103" s="253"/>
      <c r="T103" s="258"/>
      <c r="U103" s="258"/>
      <c r="V103" s="258"/>
      <c r="W103" s="258"/>
    </row>
    <row r="104" spans="1:23" ht="15">
      <c r="A104" s="27" t="s">
        <v>9</v>
      </c>
      <c r="B104" s="27"/>
      <c r="C104" s="27"/>
      <c r="D104" s="27"/>
      <c r="E104" s="27"/>
      <c r="F104" s="27"/>
      <c r="G104" s="27"/>
      <c r="H104" s="27"/>
      <c r="I104" s="27"/>
      <c r="J104" s="27"/>
      <c r="K104" s="27"/>
      <c r="L104" s="34"/>
      <c r="M104" s="34"/>
      <c r="N104" s="27"/>
      <c r="O104" s="34"/>
      <c r="P104" s="27"/>
      <c r="Q104" s="259"/>
      <c r="R104" s="260"/>
      <c r="S104" s="260"/>
      <c r="T104" s="261"/>
      <c r="U104" s="261"/>
      <c r="V104" s="261"/>
      <c r="W104" s="261"/>
    </row>
    <row r="105" spans="1:15" ht="15">
      <c r="A105" s="65" t="s">
        <v>507</v>
      </c>
      <c r="C105" s="5"/>
      <c r="D105" s="5"/>
      <c r="L105" s="34"/>
      <c r="M105" s="34"/>
      <c r="O105" s="34"/>
    </row>
    <row r="107" spans="1:10" ht="15">
      <c r="A107" s="35"/>
      <c r="B107" s="35"/>
      <c r="C107" s="35"/>
      <c r="D107" s="35"/>
      <c r="E107" s="35"/>
      <c r="F107" s="35"/>
      <c r="G107" s="35"/>
      <c r="H107" s="35"/>
      <c r="I107" s="35"/>
      <c r="J107" s="35"/>
    </row>
    <row r="108" spans="1:10" ht="15">
      <c r="A108" s="112" t="s">
        <v>410</v>
      </c>
      <c r="B108" s="112" t="s">
        <v>509</v>
      </c>
      <c r="C108" s="110"/>
      <c r="D108" s="110"/>
      <c r="E108" s="110"/>
      <c r="F108" s="110"/>
      <c r="G108" s="110"/>
      <c r="H108" s="110"/>
      <c r="I108" s="113"/>
      <c r="J108" s="35"/>
    </row>
    <row r="109" spans="1:10" ht="15">
      <c r="A109" s="114" t="s">
        <v>413</v>
      </c>
      <c r="B109" s="92" t="s">
        <v>428</v>
      </c>
      <c r="C109" s="58"/>
      <c r="D109" s="58"/>
      <c r="E109" s="58"/>
      <c r="F109" s="58"/>
      <c r="G109" s="58"/>
      <c r="H109" s="58"/>
      <c r="I109" s="115"/>
      <c r="J109" s="35"/>
    </row>
    <row r="110" spans="1:10" ht="15">
      <c r="A110" s="114" t="s">
        <v>415</v>
      </c>
      <c r="B110" s="92" t="s">
        <v>433</v>
      </c>
      <c r="C110" s="123" t="s">
        <v>430</v>
      </c>
      <c r="D110" s="58"/>
      <c r="E110" s="58"/>
      <c r="F110" s="58"/>
      <c r="G110" s="58"/>
      <c r="H110" s="58"/>
      <c r="I110" s="115"/>
      <c r="J110" s="35"/>
    </row>
    <row r="111" spans="1:10" ht="15">
      <c r="A111" s="114"/>
      <c r="B111" s="124" t="s">
        <v>510</v>
      </c>
      <c r="C111" s="58"/>
      <c r="D111" s="58"/>
      <c r="E111" s="58"/>
      <c r="F111" s="58"/>
      <c r="G111" s="58"/>
      <c r="H111" s="58"/>
      <c r="I111" s="115"/>
      <c r="J111" s="35"/>
    </row>
    <row r="112" spans="1:10" ht="15">
      <c r="A112" s="117"/>
      <c r="B112" s="241"/>
      <c r="C112" s="131"/>
      <c r="D112" s="118"/>
      <c r="E112" s="118"/>
      <c r="F112" s="118"/>
      <c r="G112" s="118"/>
      <c r="H112" s="118"/>
      <c r="I112" s="119"/>
      <c r="J112" s="35"/>
    </row>
    <row r="113" spans="1:10" ht="15">
      <c r="A113" s="35"/>
      <c r="B113" s="35"/>
      <c r="C113" s="35"/>
      <c r="D113" s="35"/>
      <c r="E113" s="35"/>
      <c r="F113" s="35"/>
      <c r="G113" s="35"/>
      <c r="H113" s="35"/>
      <c r="I113" s="35"/>
      <c r="J113" s="35"/>
    </row>
    <row r="114" spans="1:9" ht="15">
      <c r="A114" s="35"/>
      <c r="B114" s="35"/>
      <c r="C114" s="35"/>
      <c r="D114" s="35"/>
      <c r="E114" s="35"/>
      <c r="F114" s="35"/>
      <c r="G114" s="35"/>
      <c r="H114" s="35"/>
      <c r="I114" s="35"/>
    </row>
  </sheetData>
  <hyperlinks>
    <hyperlink ref="C110" r:id="rId1" display="http://piketty.pse.ens.fr/fr/articles-de-presse/56"/>
    <hyperlink ref="B111" r:id="rId2" display="http://www.ipp.eu/fr/outils/baremes-ipp/impot-sur-le-revenu/"/>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zoomScale="85" zoomScaleNormal="85" workbookViewId="0" topLeftCell="A1">
      <pane xSplit="1" ySplit="3" topLeftCell="B94" activePane="bottomRight" state="frozen"/>
      <selection pane="topRight" activeCell="B1" sqref="B1"/>
      <selection pane="bottomLeft" activeCell="A4" sqref="A4"/>
      <selection pane="bottomRight" activeCell="B108" sqref="B108"/>
    </sheetView>
  </sheetViews>
  <sheetFormatPr defaultColWidth="11.421875" defaultRowHeight="15"/>
  <cols>
    <col min="1" max="1" width="15.7109375" style="35" customWidth="1"/>
    <col min="2" max="2" width="11.28125" style="35" customWidth="1"/>
    <col min="3" max="3" width="11.8515625" style="35" customWidth="1"/>
    <col min="4" max="4" width="7.8515625" style="35" bestFit="1" customWidth="1"/>
    <col min="5" max="6" width="12.421875" style="35" customWidth="1"/>
    <col min="7" max="7" width="13.8515625" style="35" customWidth="1"/>
    <col min="8" max="8" width="7.8515625" style="35" bestFit="1" customWidth="1"/>
    <col min="9" max="9" width="11.421875" style="35" customWidth="1"/>
    <col min="10" max="10" width="17.00390625" style="35" customWidth="1"/>
    <col min="11" max="11" width="15.00390625" style="35" customWidth="1"/>
    <col min="12" max="12" width="12.00390625" style="35" customWidth="1"/>
    <col min="13" max="14" width="11.421875" style="35" customWidth="1"/>
    <col min="15" max="15" width="10.8515625" style="35" customWidth="1"/>
    <col min="16" max="16" width="17.421875" style="35" customWidth="1"/>
    <col min="17" max="17" width="12.57421875" style="35" customWidth="1"/>
    <col min="18" max="18" width="9.28125" style="35" bestFit="1" customWidth="1"/>
    <col min="19" max="19" width="11.421875" style="35" customWidth="1"/>
    <col min="20" max="20" width="9.140625" style="35" customWidth="1"/>
    <col min="21" max="16384" width="11.421875" style="35" customWidth="1"/>
  </cols>
  <sheetData>
    <row r="1" spans="1:20" ht="25.5" customHeight="1">
      <c r="A1" s="303" t="s">
        <v>16</v>
      </c>
      <c r="B1" s="297" t="s">
        <v>37</v>
      </c>
      <c r="C1" s="297" t="s">
        <v>38</v>
      </c>
      <c r="D1" s="308" t="s">
        <v>23</v>
      </c>
      <c r="E1" s="297" t="s">
        <v>39</v>
      </c>
      <c r="F1" s="297" t="s">
        <v>305</v>
      </c>
      <c r="G1" s="297" t="s">
        <v>40</v>
      </c>
      <c r="H1" s="311" t="s">
        <v>24</v>
      </c>
      <c r="I1" s="312"/>
      <c r="J1" s="297" t="s">
        <v>41</v>
      </c>
      <c r="K1" s="297" t="s">
        <v>17</v>
      </c>
      <c r="L1" s="297" t="s">
        <v>19</v>
      </c>
      <c r="M1" s="310" t="s">
        <v>18</v>
      </c>
      <c r="N1" s="310"/>
      <c r="O1" s="310"/>
      <c r="P1" s="304" t="s">
        <v>31</v>
      </c>
      <c r="Q1" s="304" t="s">
        <v>21</v>
      </c>
      <c r="R1" s="307" t="s">
        <v>22</v>
      </c>
      <c r="S1" s="307"/>
      <c r="T1" s="307"/>
    </row>
    <row r="2" spans="1:20" ht="15" customHeight="1">
      <c r="A2" s="303"/>
      <c r="B2" s="298"/>
      <c r="C2" s="298"/>
      <c r="D2" s="309"/>
      <c r="E2" s="298"/>
      <c r="F2" s="298"/>
      <c r="G2" s="298"/>
      <c r="H2" s="313"/>
      <c r="I2" s="314"/>
      <c r="J2" s="298"/>
      <c r="K2" s="298"/>
      <c r="L2" s="298"/>
      <c r="M2" s="310"/>
      <c r="N2" s="310"/>
      <c r="O2" s="310"/>
      <c r="P2" s="306"/>
      <c r="Q2" s="305"/>
      <c r="R2" s="307"/>
      <c r="S2" s="307"/>
      <c r="T2" s="307"/>
    </row>
    <row r="3" spans="1:20" ht="15">
      <c r="A3" s="303"/>
      <c r="B3" s="299"/>
      <c r="C3" s="299"/>
      <c r="D3" s="36" t="s">
        <v>14</v>
      </c>
      <c r="E3" s="299"/>
      <c r="F3" s="299"/>
      <c r="G3" s="299"/>
      <c r="H3" s="36" t="s">
        <v>13</v>
      </c>
      <c r="I3" s="36" t="s">
        <v>14</v>
      </c>
      <c r="J3" s="299"/>
      <c r="K3" s="299"/>
      <c r="L3" s="299"/>
      <c r="M3" s="36" t="s">
        <v>13</v>
      </c>
      <c r="N3" s="36" t="s">
        <v>14</v>
      </c>
      <c r="O3" s="36" t="s">
        <v>15</v>
      </c>
      <c r="P3" s="50" t="s">
        <v>30</v>
      </c>
      <c r="Q3" s="306"/>
      <c r="R3" s="40" t="s">
        <v>27</v>
      </c>
      <c r="S3" s="40" t="s">
        <v>29</v>
      </c>
      <c r="T3" s="40" t="s">
        <v>28</v>
      </c>
    </row>
    <row r="4" spans="1:20" ht="15">
      <c r="A4" s="240">
        <v>2014</v>
      </c>
      <c r="B4" s="78"/>
      <c r="C4" s="78"/>
      <c r="D4" s="78"/>
      <c r="E4" s="78"/>
      <c r="F4" s="78"/>
      <c r="G4" s="78"/>
      <c r="H4" s="78"/>
      <c r="I4" s="78"/>
      <c r="J4" s="78"/>
      <c r="K4" s="296"/>
      <c r="L4" s="296"/>
      <c r="M4" s="296"/>
      <c r="N4" s="296"/>
      <c r="O4" s="296"/>
      <c r="P4" s="294"/>
      <c r="Q4" s="294"/>
      <c r="R4" s="294"/>
      <c r="S4" s="294"/>
      <c r="T4" s="294"/>
    </row>
    <row r="5" spans="1:20" ht="15">
      <c r="A5" s="240">
        <v>2013</v>
      </c>
      <c r="B5" s="80">
        <v>0.405975520610809</v>
      </c>
      <c r="C5" s="79"/>
      <c r="D5" s="79"/>
      <c r="E5" s="80">
        <v>0.24069874485333767</v>
      </c>
      <c r="F5" s="81">
        <v>0.355853796005249</v>
      </c>
      <c r="G5" s="79"/>
      <c r="H5" s="79"/>
      <c r="I5" s="79"/>
      <c r="J5" s="79"/>
      <c r="K5" s="296"/>
      <c r="L5" s="296"/>
      <c r="M5" s="296"/>
      <c r="N5" s="296"/>
      <c r="O5" s="296"/>
      <c r="P5" s="295"/>
      <c r="Q5" s="295"/>
      <c r="R5" s="295"/>
      <c r="S5" s="295"/>
      <c r="T5" s="295"/>
    </row>
    <row r="6" spans="1:20" ht="15">
      <c r="A6" s="240">
        <v>2012</v>
      </c>
      <c r="B6" s="80">
        <v>0.4034474690755207</v>
      </c>
      <c r="C6" s="79"/>
      <c r="D6" s="79"/>
      <c r="E6" s="80">
        <v>0.24265000224113464</v>
      </c>
      <c r="F6" s="81">
        <v>0.3585503697395323</v>
      </c>
      <c r="G6" s="79"/>
      <c r="H6" s="79"/>
      <c r="I6" s="79"/>
      <c r="J6" s="79"/>
      <c r="K6" s="296"/>
      <c r="L6" s="296"/>
      <c r="M6" s="296"/>
      <c r="N6" s="296"/>
      <c r="O6" s="296"/>
      <c r="P6" s="295"/>
      <c r="Q6" s="295"/>
      <c r="R6" s="295"/>
      <c r="S6" s="295"/>
      <c r="T6" s="295"/>
    </row>
    <row r="7" spans="1:20" ht="15">
      <c r="A7" s="240">
        <v>2011</v>
      </c>
      <c r="B7" s="80">
        <v>0.3987996578216553</v>
      </c>
      <c r="C7" s="79"/>
      <c r="D7" s="79"/>
      <c r="E7" s="80">
        <v>0.24277959267298366</v>
      </c>
      <c r="F7" s="81">
        <v>0.36098697781562805</v>
      </c>
      <c r="G7" s="79"/>
      <c r="H7" s="79"/>
      <c r="I7" s="79"/>
      <c r="J7" s="79"/>
      <c r="K7" s="296"/>
      <c r="L7" s="296"/>
      <c r="M7" s="296"/>
      <c r="N7" s="296"/>
      <c r="O7" s="296"/>
      <c r="P7" s="295"/>
      <c r="Q7" s="295"/>
      <c r="R7" s="295"/>
      <c r="S7" s="295"/>
      <c r="T7" s="295"/>
    </row>
    <row r="8" spans="1:20" ht="15">
      <c r="A8" s="240">
        <v>2010</v>
      </c>
      <c r="B8" s="80">
        <v>0.39623343944549566</v>
      </c>
      <c r="C8" s="79"/>
      <c r="D8" s="79"/>
      <c r="E8" s="80">
        <v>0.244420602917671</v>
      </c>
      <c r="F8" s="81">
        <v>0.36236018935839337</v>
      </c>
      <c r="G8" s="79"/>
      <c r="H8" s="79"/>
      <c r="I8" s="79"/>
      <c r="J8" s="79"/>
      <c r="K8" s="296"/>
      <c r="L8" s="296"/>
      <c r="M8" s="296"/>
      <c r="N8" s="296"/>
      <c r="O8" s="296"/>
      <c r="P8" s="295"/>
      <c r="Q8" s="295"/>
      <c r="R8" s="295"/>
      <c r="S8" s="295"/>
      <c r="T8" s="295"/>
    </row>
    <row r="9" spans="1:20" ht="15">
      <c r="A9" s="240">
        <v>2009</v>
      </c>
      <c r="B9" s="80">
        <v>0.39321920275688166</v>
      </c>
      <c r="C9" s="79"/>
      <c r="D9" s="79"/>
      <c r="E9" s="80">
        <v>0.24371380607287066</v>
      </c>
      <c r="F9" s="81">
        <v>0.36073244611422234</v>
      </c>
      <c r="G9" s="79"/>
      <c r="H9" s="79"/>
      <c r="I9" s="79"/>
      <c r="J9" s="79"/>
      <c r="K9" s="296"/>
      <c r="L9" s="296"/>
      <c r="M9" s="296"/>
      <c r="N9" s="296"/>
      <c r="O9" s="296"/>
      <c r="P9" s="295"/>
      <c r="Q9" s="295"/>
      <c r="R9" s="295"/>
      <c r="S9" s="295"/>
      <c r="T9" s="295"/>
    </row>
    <row r="10" spans="1:20" ht="15">
      <c r="A10" s="240">
        <v>2008</v>
      </c>
      <c r="B10" s="80">
        <v>0.3955537279446917</v>
      </c>
      <c r="C10" s="79"/>
      <c r="D10" s="79"/>
      <c r="E10" s="80">
        <v>0.24479245642820965</v>
      </c>
      <c r="F10" s="81">
        <v>0.35812705755233765</v>
      </c>
      <c r="G10" s="79"/>
      <c r="H10" s="79"/>
      <c r="I10" s="79"/>
      <c r="J10" s="79"/>
      <c r="K10" s="296"/>
      <c r="L10" s="296"/>
      <c r="M10" s="296"/>
      <c r="N10" s="296"/>
      <c r="O10" s="296"/>
      <c r="P10" s="295"/>
      <c r="Q10" s="295"/>
      <c r="R10" s="295"/>
      <c r="S10" s="295"/>
      <c r="T10" s="295"/>
    </row>
    <row r="11" spans="1:20" ht="15">
      <c r="A11" s="240">
        <v>2007</v>
      </c>
      <c r="B11" s="80">
        <v>0.397080471118291</v>
      </c>
      <c r="C11" s="79"/>
      <c r="D11" s="79"/>
      <c r="E11" s="80">
        <v>0.22590282559394834</v>
      </c>
      <c r="F11" s="81">
        <v>0.34832637508710235</v>
      </c>
      <c r="G11" s="79"/>
      <c r="H11" s="79"/>
      <c r="I11" s="79"/>
      <c r="J11" s="79"/>
      <c r="K11" s="296"/>
      <c r="L11" s="296"/>
      <c r="M11" s="296"/>
      <c r="N11" s="296"/>
      <c r="O11" s="296"/>
      <c r="P11" s="295"/>
      <c r="Q11" s="295"/>
      <c r="R11" s="295"/>
      <c r="S11" s="295"/>
      <c r="T11" s="295"/>
    </row>
    <row r="12" spans="1:20" ht="15">
      <c r="A12" s="240">
        <v>2006</v>
      </c>
      <c r="B12" s="80">
        <v>0.4257708092530567</v>
      </c>
      <c r="C12" s="79"/>
      <c r="D12" s="79"/>
      <c r="E12" s="80">
        <v>0.20797623197237666</v>
      </c>
      <c r="F12" s="81">
        <v>0.340310424566269</v>
      </c>
      <c r="G12" s="79"/>
      <c r="H12" s="79"/>
      <c r="I12" s="79"/>
      <c r="J12" s="79"/>
      <c r="K12" s="296"/>
      <c r="L12" s="296"/>
      <c r="M12" s="296"/>
      <c r="N12" s="296"/>
      <c r="O12" s="296"/>
      <c r="P12" s="295"/>
      <c r="Q12" s="295"/>
      <c r="R12" s="295"/>
      <c r="S12" s="295"/>
      <c r="T12" s="295"/>
    </row>
    <row r="13" spans="1:20" ht="15">
      <c r="A13" s="240">
        <v>2005</v>
      </c>
      <c r="B13" s="80">
        <v>0.45171334346135467</v>
      </c>
      <c r="C13" s="79"/>
      <c r="D13" s="79"/>
      <c r="E13" s="80">
        <v>0.190145442883174</v>
      </c>
      <c r="F13" s="81">
        <v>0.3325830896695457</v>
      </c>
      <c r="G13" s="79"/>
      <c r="H13" s="79"/>
      <c r="I13" s="79"/>
      <c r="J13" s="79"/>
      <c r="K13" s="296"/>
      <c r="L13" s="296"/>
      <c r="M13" s="296"/>
      <c r="N13" s="296"/>
      <c r="O13" s="296"/>
      <c r="P13" s="295"/>
      <c r="Q13" s="295"/>
      <c r="R13" s="295"/>
      <c r="S13" s="295"/>
      <c r="T13" s="295"/>
    </row>
    <row r="14" spans="1:20" ht="15">
      <c r="A14" s="240">
        <v>2004</v>
      </c>
      <c r="B14" s="80">
        <v>0.4772714575131736</v>
      </c>
      <c r="C14" s="79"/>
      <c r="D14" s="79"/>
      <c r="E14" s="80">
        <v>0.18600080410639466</v>
      </c>
      <c r="F14" s="81">
        <v>0.3305730024973554</v>
      </c>
      <c r="G14" s="79"/>
      <c r="H14" s="79"/>
      <c r="I14" s="79"/>
      <c r="J14" s="79"/>
      <c r="K14" s="296"/>
      <c r="L14" s="296"/>
      <c r="M14" s="296"/>
      <c r="N14" s="296"/>
      <c r="O14" s="296"/>
      <c r="P14" s="295"/>
      <c r="Q14" s="295"/>
      <c r="R14" s="295"/>
      <c r="S14" s="295"/>
      <c r="T14" s="295"/>
    </row>
    <row r="15" spans="1:20" ht="15">
      <c r="A15" s="240">
        <v>2003</v>
      </c>
      <c r="B15" s="80">
        <v>0.483426183462143</v>
      </c>
      <c r="C15" s="79"/>
      <c r="D15" s="79"/>
      <c r="E15" s="80">
        <v>0.184366395076116</v>
      </c>
      <c r="F15" s="81">
        <v>0.3312475581963857</v>
      </c>
      <c r="G15" s="79"/>
      <c r="H15" s="79"/>
      <c r="I15" s="79"/>
      <c r="J15" s="79"/>
      <c r="K15" s="296"/>
      <c r="L15" s="296"/>
      <c r="M15" s="296"/>
      <c r="N15" s="296"/>
      <c r="O15" s="296"/>
      <c r="P15" s="295"/>
      <c r="Q15" s="295"/>
      <c r="R15" s="295"/>
      <c r="S15" s="295"/>
      <c r="T15" s="295"/>
    </row>
    <row r="16" spans="1:20" ht="15">
      <c r="A16" s="240">
        <v>2002</v>
      </c>
      <c r="B16" s="80">
        <v>0.484386036793391</v>
      </c>
      <c r="C16" s="79"/>
      <c r="D16" s="79"/>
      <c r="E16" s="80">
        <v>0.19633777936299635</v>
      </c>
      <c r="F16" s="81">
        <v>0.3585896988709767</v>
      </c>
      <c r="G16" s="79"/>
      <c r="H16" s="79"/>
      <c r="I16" s="79"/>
      <c r="J16" s="79"/>
      <c r="K16" s="296"/>
      <c r="L16" s="296"/>
      <c r="M16" s="296"/>
      <c r="N16" s="296"/>
      <c r="O16" s="296"/>
      <c r="P16" s="295"/>
      <c r="Q16" s="295"/>
      <c r="R16" s="295"/>
      <c r="S16" s="295"/>
      <c r="T16" s="295"/>
    </row>
    <row r="17" spans="1:20" ht="15">
      <c r="A17" s="240">
        <v>2001</v>
      </c>
      <c r="B17" s="80">
        <v>0.4450725217660267</v>
      </c>
      <c r="C17" s="79"/>
      <c r="D17" s="79"/>
      <c r="E17" s="80">
        <v>0.20023461182912203</v>
      </c>
      <c r="F17" s="81">
        <v>0.37448171774546307</v>
      </c>
      <c r="G17" s="79"/>
      <c r="H17" s="79"/>
      <c r="I17" s="79"/>
      <c r="J17" s="79"/>
      <c r="K17" s="296"/>
      <c r="L17" s="296"/>
      <c r="M17" s="296"/>
      <c r="N17" s="296"/>
      <c r="O17" s="296"/>
      <c r="P17" s="295"/>
      <c r="Q17" s="295"/>
      <c r="R17" s="295"/>
      <c r="S17" s="295"/>
      <c r="T17" s="295"/>
    </row>
    <row r="18" spans="1:20" ht="15">
      <c r="A18" s="240">
        <v>2000</v>
      </c>
      <c r="B18" s="80">
        <v>0.42528365055719997</v>
      </c>
      <c r="C18" s="79"/>
      <c r="D18" s="79"/>
      <c r="E18" s="80">
        <v>0.20579041043917368</v>
      </c>
      <c r="F18" s="81">
        <v>0.3926019271214803</v>
      </c>
      <c r="G18" s="79"/>
      <c r="H18" s="79"/>
      <c r="I18" s="79"/>
      <c r="J18" s="79"/>
      <c r="K18" s="296"/>
      <c r="L18" s="296"/>
      <c r="M18" s="296"/>
      <c r="N18" s="296"/>
      <c r="O18" s="296"/>
      <c r="P18" s="295"/>
      <c r="Q18" s="295"/>
      <c r="R18" s="295"/>
      <c r="S18" s="295"/>
      <c r="T18" s="295"/>
    </row>
    <row r="19" spans="1:20" ht="15">
      <c r="A19" s="240">
        <v>1999</v>
      </c>
      <c r="B19" s="80">
        <v>0.4016076525052386</v>
      </c>
      <c r="C19" s="79"/>
      <c r="D19" s="79"/>
      <c r="E19" s="80">
        <v>0.19815821448961932</v>
      </c>
      <c r="F19" s="81">
        <v>0.3832931915918987</v>
      </c>
      <c r="G19" s="79"/>
      <c r="H19" s="79"/>
      <c r="I19" s="79"/>
      <c r="J19" s="79"/>
      <c r="K19" s="296"/>
      <c r="L19" s="296"/>
      <c r="M19" s="296"/>
      <c r="N19" s="296"/>
      <c r="O19" s="296"/>
      <c r="P19" s="295"/>
      <c r="Q19" s="295"/>
      <c r="R19" s="295"/>
      <c r="S19" s="295"/>
      <c r="T19" s="295"/>
    </row>
    <row r="20" spans="1:21" ht="15">
      <c r="A20" s="240">
        <v>1998</v>
      </c>
      <c r="B20" s="80">
        <v>0.4185485939184823</v>
      </c>
      <c r="C20" s="38">
        <v>0.6645240567840033</v>
      </c>
      <c r="D20" s="38">
        <v>0.5266936721029878</v>
      </c>
      <c r="E20" s="80">
        <v>0.202184990048409</v>
      </c>
      <c r="F20" s="81">
        <v>0.389100193977356</v>
      </c>
      <c r="G20" s="38">
        <f>1-H20</f>
        <v>0.6990148796678148</v>
      </c>
      <c r="H20" s="38">
        <v>0.3009851203321851</v>
      </c>
      <c r="I20" s="38">
        <v>0.18738405878564154</v>
      </c>
      <c r="J20" s="38">
        <v>0.06206940918506035</v>
      </c>
      <c r="K20" s="246">
        <v>70893.79714143429</v>
      </c>
      <c r="L20" s="247">
        <v>4163.093330209372</v>
      </c>
      <c r="M20" s="246">
        <v>419555.9152431949</v>
      </c>
      <c r="N20" s="246">
        <v>541692.7230985938</v>
      </c>
      <c r="O20" s="246">
        <v>995933.4204551927</v>
      </c>
      <c r="P20" s="238">
        <f>K20*Inflation!$F22/Inflation!$E22</f>
        <v>12059.478063172251</v>
      </c>
      <c r="Q20" s="239">
        <f>L20*Inflation!$F22/Inflation!$E22</f>
        <v>708.1681996866295</v>
      </c>
      <c r="R20" s="238">
        <f>M20*Inflation!$F22/Inflation!$E22</f>
        <v>71369.0838996172</v>
      </c>
      <c r="S20" s="238">
        <f>N20*Inflation!$F22/Inflation!$E22</f>
        <v>92145.31841417699</v>
      </c>
      <c r="T20" s="238">
        <f>O20*Inflation!$F22/Inflation!$E22</f>
        <v>169414.50057186926</v>
      </c>
      <c r="U20" s="37"/>
    </row>
    <row r="21" spans="1:21" ht="15">
      <c r="A21" s="240">
        <v>1997</v>
      </c>
      <c r="B21" s="237">
        <f aca="true" t="shared" si="0" ref="B21:B84">1-C21</f>
        <v>0.3419813408812681</v>
      </c>
      <c r="C21" s="237">
        <v>0.6580186591187319</v>
      </c>
      <c r="D21" s="237">
        <v>0.5215726789499125</v>
      </c>
      <c r="E21" s="237">
        <v>0.2861520839075499</v>
      </c>
      <c r="F21" s="236">
        <f aca="true" t="shared" si="1" ref="F21:F84">1-B21-E21</f>
        <v>0.371866575211182</v>
      </c>
      <c r="G21" s="236">
        <f aca="true" t="shared" si="2" ref="G21:G84">1-H21</f>
        <v>0.6989846301253131</v>
      </c>
      <c r="H21" s="237">
        <v>0.30101536987468686</v>
      </c>
      <c r="I21" s="237">
        <v>0.18764736464055473</v>
      </c>
      <c r="J21" s="237">
        <v>0.06249234921958674</v>
      </c>
      <c r="K21" s="248">
        <v>68044.6098555284</v>
      </c>
      <c r="L21" s="249">
        <v>3979.8611858400004</v>
      </c>
      <c r="M21" s="248">
        <v>409127.9511618508</v>
      </c>
      <c r="N21" s="248">
        <v>528344.2103071397</v>
      </c>
      <c r="O21" s="248">
        <v>971950.3322586777</v>
      </c>
      <c r="P21" s="238">
        <f>K21*Inflation!$F23/Inflation!$E23</f>
        <v>11635.660255699584</v>
      </c>
      <c r="Q21" s="239">
        <f>L21*Inflation!$F23/Inflation!$E23</f>
        <v>680.5581326956129</v>
      </c>
      <c r="R21" s="238">
        <f>M21*Inflation!$F23/Inflation!$E23</f>
        <v>69961.07187530557</v>
      </c>
      <c r="S21" s="238">
        <f>N21*Inflation!$F23/Inflation!$E23</f>
        <v>90347.1082022861</v>
      </c>
      <c r="T21" s="238">
        <f>O21*Inflation!$F23/Inflation!$E23</f>
        <v>166203.96348201646</v>
      </c>
      <c r="U21" s="37"/>
    </row>
    <row r="22" spans="1:21" ht="15">
      <c r="A22" s="240">
        <v>1996</v>
      </c>
      <c r="B22" s="237">
        <f t="shared" si="0"/>
        <v>0.35050177978404573</v>
      </c>
      <c r="C22" s="237">
        <v>0.6494982202159543</v>
      </c>
      <c r="D22" s="237">
        <v>0.515923763261842</v>
      </c>
      <c r="E22" s="237">
        <v>0.2827198889317079</v>
      </c>
      <c r="F22" s="236">
        <f t="shared" si="1"/>
        <v>0.36677833128424636</v>
      </c>
      <c r="G22" s="236">
        <f t="shared" si="2"/>
        <v>0.6998266716667985</v>
      </c>
      <c r="H22" s="237">
        <v>0.30017332833320154</v>
      </c>
      <c r="I22" s="237">
        <v>0.18693715810820527</v>
      </c>
      <c r="J22" s="237">
        <v>0.061815578781951146</v>
      </c>
      <c r="K22" s="248">
        <v>66572.8351487523</v>
      </c>
      <c r="L22" s="249">
        <v>3878.2670844257145</v>
      </c>
      <c r="M22" s="248">
        <v>401709.1819110053</v>
      </c>
      <c r="N22" s="248">
        <v>518068.8292028457</v>
      </c>
      <c r="O22" s="248">
        <v>945746.0390294695</v>
      </c>
      <c r="P22" s="238">
        <f>K22*Inflation!$F24/Inflation!$E24</f>
        <v>11484.307785507583</v>
      </c>
      <c r="Q22" s="239">
        <f>L22*Inflation!$F24/Inflation!$E24</f>
        <v>669.0298343525297</v>
      </c>
      <c r="R22" s="238">
        <f>M22*Inflation!$F24/Inflation!$E24</f>
        <v>69297.8130647768</v>
      </c>
      <c r="S22" s="238">
        <f>N22*Inflation!$F24/Inflation!$E24</f>
        <v>89370.71517757865</v>
      </c>
      <c r="T22" s="238">
        <f>O22*Inflation!$F24/Inflation!$E24</f>
        <v>163148.20564379482</v>
      </c>
      <c r="U22" s="37"/>
    </row>
    <row r="23" spans="1:21" ht="15">
      <c r="A23" s="240">
        <v>1995</v>
      </c>
      <c r="B23" s="237">
        <f t="shared" si="0"/>
        <v>0.365518698980156</v>
      </c>
      <c r="C23" s="237">
        <v>0.634481301019844</v>
      </c>
      <c r="D23" s="237">
        <v>0.5011337983896675</v>
      </c>
      <c r="E23" s="237">
        <v>0.2739548437037455</v>
      </c>
      <c r="F23" s="236">
        <f t="shared" si="1"/>
        <v>0.3605264573160985</v>
      </c>
      <c r="G23" s="236">
        <f t="shared" si="2"/>
        <v>0.7000123994631844</v>
      </c>
      <c r="H23" s="237">
        <v>0.29998760053681556</v>
      </c>
      <c r="I23" s="237">
        <v>0.18665449898163888</v>
      </c>
      <c r="J23" s="237">
        <v>0.06169307144712019</v>
      </c>
      <c r="K23" s="248">
        <v>64694.50621864383</v>
      </c>
      <c r="L23" s="249">
        <v>3753.575250805715</v>
      </c>
      <c r="M23" s="248">
        <v>397706.27313951013</v>
      </c>
      <c r="N23" s="248">
        <v>513699.67893233954</v>
      </c>
      <c r="O23" s="248">
        <v>944616.8598144121</v>
      </c>
      <c r="P23" s="238">
        <f>K23*Inflation!$F25/Inflation!$E25</f>
        <v>11243.697145441209</v>
      </c>
      <c r="Q23" s="239">
        <f>L23*Inflation!$F25/Inflation!$E25</f>
        <v>652.3593083784989</v>
      </c>
      <c r="R23" s="238">
        <f>M23*Inflation!$F25/Inflation!$E25</f>
        <v>69120.0713845793</v>
      </c>
      <c r="S23" s="238">
        <f>N23*Inflation!$F25/Inflation!$E25</f>
        <v>89279.35231633474</v>
      </c>
      <c r="T23" s="238">
        <f>O23*Inflation!$F25/Inflation!$E25</f>
        <v>164171.37267167456</v>
      </c>
      <c r="U23" s="37"/>
    </row>
    <row r="24" spans="1:21" ht="15">
      <c r="A24" s="240">
        <v>1994</v>
      </c>
      <c r="B24" s="237">
        <f t="shared" si="0"/>
        <v>0.3668882314010198</v>
      </c>
      <c r="C24" s="237">
        <v>0.6331117685989802</v>
      </c>
      <c r="D24" s="237">
        <v>0.4981926728518748</v>
      </c>
      <c r="E24" s="237">
        <v>0.27000794886106927</v>
      </c>
      <c r="F24" s="236">
        <f t="shared" si="1"/>
        <v>0.36310381973791095</v>
      </c>
      <c r="G24" s="236">
        <f t="shared" si="2"/>
        <v>0.7003920210990142</v>
      </c>
      <c r="H24" s="237">
        <v>0.2996079789009857</v>
      </c>
      <c r="I24" s="237">
        <v>0.18651397051156324</v>
      </c>
      <c r="J24" s="237">
        <v>0.06206842470238388</v>
      </c>
      <c r="K24" s="248">
        <v>62907.16102983536</v>
      </c>
      <c r="L24" s="249">
        <v>3634.7128571428575</v>
      </c>
      <c r="M24" s="248">
        <v>391644.1026488185</v>
      </c>
      <c r="N24" s="248">
        <v>505784.20598608255</v>
      </c>
      <c r="O24" s="248">
        <v>932545.5483358914</v>
      </c>
      <c r="P24" s="238">
        <f>K24*Inflation!$F26/Inflation!$E26</f>
        <v>11014.779026041611</v>
      </c>
      <c r="Q24" s="239">
        <f>L24*Inflation!$F26/Inflation!$E26</f>
        <v>636.4229173456582</v>
      </c>
      <c r="R24" s="238">
        <f>M24*Inflation!$F26/Inflation!$E26</f>
        <v>68575.23335829965</v>
      </c>
      <c r="S24" s="238">
        <f>N24*Inflation!$F26/Inflation!$E26</f>
        <v>88560.68486632819</v>
      </c>
      <c r="T24" s="238">
        <f>O24*Inflation!$F26/Inflation!$E26</f>
        <v>163284.79903531153</v>
      </c>
      <c r="U24" s="37"/>
    </row>
    <row r="25" spans="1:21" ht="15">
      <c r="A25" s="240">
        <v>1993</v>
      </c>
      <c r="B25" s="237">
        <f t="shared" si="0"/>
        <v>0.35953882254680836</v>
      </c>
      <c r="C25" s="237">
        <v>0.6404611774531916</v>
      </c>
      <c r="D25" s="237">
        <v>0.5057682099897689</v>
      </c>
      <c r="E25" s="237">
        <v>0.27591533251287254</v>
      </c>
      <c r="F25" s="236">
        <f t="shared" si="1"/>
        <v>0.3645458449403191</v>
      </c>
      <c r="G25" s="236">
        <f t="shared" si="2"/>
        <v>0.7027651834602903</v>
      </c>
      <c r="H25" s="237">
        <v>0.29723481653970973</v>
      </c>
      <c r="I25" s="237">
        <v>0.1848165539613247</v>
      </c>
      <c r="J25" s="237">
        <v>0.06088795336113666</v>
      </c>
      <c r="K25" s="248">
        <v>61805.89009460903</v>
      </c>
      <c r="L25" s="249">
        <v>3555.6928571428575</v>
      </c>
      <c r="M25" s="248">
        <v>387554.24334014487</v>
      </c>
      <c r="N25" s="248">
        <v>500748.5309451118</v>
      </c>
      <c r="O25" s="248">
        <v>920373.813474668</v>
      </c>
      <c r="P25" s="238">
        <f>K25*Inflation!$F27/Inflation!$E27</f>
        <v>10922.161506483755</v>
      </c>
      <c r="Q25" s="239">
        <f>L25*Inflation!$F27/Inflation!$E27</f>
        <v>628.3519514680104</v>
      </c>
      <c r="R25" s="238">
        <f>M25*Inflation!$F27/Inflation!$E27</f>
        <v>68487.48609241989</v>
      </c>
      <c r="S25" s="238">
        <f>N25*Inflation!$F27/Inflation!$E27</f>
        <v>88490.8593783692</v>
      </c>
      <c r="T25" s="238">
        <f>O25*Inflation!$F27/Inflation!$E27</f>
        <v>162645.848506039</v>
      </c>
      <c r="U25" s="37"/>
    </row>
    <row r="26" spans="1:21" ht="15">
      <c r="A26" s="240">
        <v>1992</v>
      </c>
      <c r="B26" s="237">
        <f t="shared" si="0"/>
        <v>0.3585502680324244</v>
      </c>
      <c r="C26" s="237">
        <v>0.6414497319675756</v>
      </c>
      <c r="D26" s="237">
        <v>0.5071580264683516</v>
      </c>
      <c r="E26" s="237">
        <v>0.2711841185988194</v>
      </c>
      <c r="F26" s="236">
        <f t="shared" si="1"/>
        <v>0.3702656133687562</v>
      </c>
      <c r="G26" s="236">
        <f t="shared" si="2"/>
        <v>0.704984382212589</v>
      </c>
      <c r="H26" s="237">
        <v>0.295015617787411</v>
      </c>
      <c r="I26" s="237">
        <v>0.18345754331597217</v>
      </c>
      <c r="J26" s="237">
        <v>0.060917377165114306</v>
      </c>
      <c r="K26" s="248">
        <v>60792.72144392651</v>
      </c>
      <c r="L26" s="249">
        <v>3478.377142857143</v>
      </c>
      <c r="M26" s="248">
        <v>385892.69148934423</v>
      </c>
      <c r="N26" s="248">
        <v>500362.74613316916</v>
      </c>
      <c r="O26" s="248">
        <v>927669.5399939037</v>
      </c>
      <c r="P26" s="238">
        <f>K26*Inflation!$F28/Inflation!$E28</f>
        <v>10857.059059888012</v>
      </c>
      <c r="Q26" s="239">
        <f>L26*Inflation!$F28/Inflation!$E28</f>
        <v>621.2083482296124</v>
      </c>
      <c r="R26" s="238">
        <f>M26*Inflation!$F28/Inflation!$E28</f>
        <v>68917.1276226444</v>
      </c>
      <c r="S26" s="238">
        <f>N26*Inflation!$F28/Inflation!$E28</f>
        <v>89360.49838048991</v>
      </c>
      <c r="T26" s="238">
        <f>O26*Inflation!$F28/Inflation!$E28</f>
        <v>165673.82977027714</v>
      </c>
      <c r="U26" s="37"/>
    </row>
    <row r="27" spans="1:21" ht="15">
      <c r="A27" s="240">
        <v>1991</v>
      </c>
      <c r="B27" s="237">
        <f t="shared" si="0"/>
        <v>0.35346963984591384</v>
      </c>
      <c r="C27" s="237">
        <v>0.6465303601540862</v>
      </c>
      <c r="D27" s="237">
        <v>0.5146741577118317</v>
      </c>
      <c r="E27" s="237">
        <v>0.2789420286251114</v>
      </c>
      <c r="F27" s="236">
        <f t="shared" si="1"/>
        <v>0.36758833152897474</v>
      </c>
      <c r="G27" s="236">
        <f t="shared" si="2"/>
        <v>0.7041519172424404</v>
      </c>
      <c r="H27" s="237">
        <v>0.29584808275755964</v>
      </c>
      <c r="I27" s="237">
        <v>0.18492760502835975</v>
      </c>
      <c r="J27" s="237">
        <v>0.06208887589936109</v>
      </c>
      <c r="K27" s="248">
        <v>59221.57132059933</v>
      </c>
      <c r="L27" s="249">
        <v>3369.2928571428574</v>
      </c>
      <c r="M27" s="248">
        <v>382078.5045622568</v>
      </c>
      <c r="N27" s="248">
        <v>498857.315043078</v>
      </c>
      <c r="O27" s="248">
        <v>939232.8044197167</v>
      </c>
      <c r="P27" s="238">
        <f>K27*Inflation!$F29/Inflation!$E29</f>
        <v>10726.91391972941</v>
      </c>
      <c r="Q27" s="239">
        <f>L27*Inflation!$F29/Inflation!$E29</f>
        <v>610.2863136351652</v>
      </c>
      <c r="R27" s="238">
        <f>M27*Inflation!$F29/Inflation!$E29</f>
        <v>69206.59377358771</v>
      </c>
      <c r="S27" s="238">
        <f>N27*Inflation!$F29/Inflation!$E29</f>
        <v>90358.95801760159</v>
      </c>
      <c r="T27" s="238">
        <f>O27*Inflation!$F29/Inflation!$E29</f>
        <v>170124.99362866263</v>
      </c>
      <c r="U27" s="37"/>
    </row>
    <row r="28" spans="1:21" ht="15">
      <c r="A28" s="240">
        <v>1990</v>
      </c>
      <c r="B28" s="237">
        <f t="shared" si="0"/>
        <v>0.34509719131048344</v>
      </c>
      <c r="C28" s="237">
        <v>0.6549028086895166</v>
      </c>
      <c r="D28" s="237">
        <v>0.5250986718699334</v>
      </c>
      <c r="E28" s="237">
        <v>0.28997433022476093</v>
      </c>
      <c r="F28" s="236">
        <f t="shared" si="1"/>
        <v>0.3649284784647556</v>
      </c>
      <c r="G28" s="236">
        <f t="shared" si="2"/>
        <v>0.7032360596880829</v>
      </c>
      <c r="H28" s="237">
        <v>0.29676394031191705</v>
      </c>
      <c r="I28" s="237">
        <v>0.18644193548857113</v>
      </c>
      <c r="J28" s="237">
        <v>0.06355762150399027</v>
      </c>
      <c r="K28" s="248">
        <v>56833.84717161695</v>
      </c>
      <c r="L28" s="249">
        <v>3215.488571428572</v>
      </c>
      <c r="M28" s="248">
        <v>374423.3240753389</v>
      </c>
      <c r="N28" s="248">
        <v>492030.86215025216</v>
      </c>
      <c r="O28" s="248">
        <v>943951.6694603727</v>
      </c>
      <c r="P28" s="238">
        <f>K28*Inflation!$F30/Inflation!$E30</f>
        <v>10450.240262297404</v>
      </c>
      <c r="Q28" s="239">
        <f>L28*Inflation!$F30/Inflation!$E30</f>
        <v>591.2432433200003</v>
      </c>
      <c r="R28" s="238">
        <f>M28*Inflation!$F30/Inflation!$E30</f>
        <v>68846.53936201261</v>
      </c>
      <c r="S28" s="238">
        <f>N28*Inflation!$F30/Inflation!$E30</f>
        <v>90471.45287224767</v>
      </c>
      <c r="T28" s="238">
        <f>O28*Inflation!$F30/Inflation!$E30</f>
        <v>173567.7282600714</v>
      </c>
      <c r="U28" s="37"/>
    </row>
    <row r="29" spans="1:21" ht="15">
      <c r="A29" s="240">
        <v>1989</v>
      </c>
      <c r="B29" s="237">
        <f t="shared" si="0"/>
        <v>0.344213792828599</v>
      </c>
      <c r="C29" s="237">
        <v>0.655786207171401</v>
      </c>
      <c r="D29" s="237">
        <v>0.5269268410786205</v>
      </c>
      <c r="E29" s="237">
        <v>0.2929219859523643</v>
      </c>
      <c r="F29" s="236">
        <f t="shared" si="1"/>
        <v>0.3628642212190367</v>
      </c>
      <c r="G29" s="236">
        <f t="shared" si="2"/>
        <v>0.7048757716901605</v>
      </c>
      <c r="H29" s="237">
        <v>0.29512422830983953</v>
      </c>
      <c r="I29" s="237">
        <v>0.18561313644177613</v>
      </c>
      <c r="J29" s="237">
        <v>0.06360470825552794</v>
      </c>
      <c r="K29" s="248">
        <v>53605.422833786084</v>
      </c>
      <c r="L29" s="249">
        <v>3016.377142857143</v>
      </c>
      <c r="M29" s="248">
        <v>357410.7612460438</v>
      </c>
      <c r="N29" s="248">
        <v>469916.8439439478</v>
      </c>
      <c r="O29" s="248">
        <v>904966.3018626188</v>
      </c>
      <c r="P29" s="238">
        <f>K29*Inflation!$F31/Inflation!$E31</f>
        <v>10014.821261959263</v>
      </c>
      <c r="Q29" s="239">
        <f>L29*Inflation!$F31/Inflation!$E31</f>
        <v>563.5339924104478</v>
      </c>
      <c r="R29" s="238">
        <f>M29*Inflation!$F31/Inflation!$E31</f>
        <v>66773.18640090869</v>
      </c>
      <c r="S29" s="238">
        <f>N29*Inflation!$F31/Inflation!$E31</f>
        <v>87792.11041156996</v>
      </c>
      <c r="T29" s="238">
        <f>O29*Inflation!$F31/Inflation!$E31</f>
        <v>169070.12914257214</v>
      </c>
      <c r="U29" s="37"/>
    </row>
    <row r="30" spans="1:21" ht="15">
      <c r="A30" s="240">
        <v>1988</v>
      </c>
      <c r="B30" s="237">
        <f t="shared" si="0"/>
        <v>0.3421194915462472</v>
      </c>
      <c r="C30" s="237">
        <v>0.6578805084537528</v>
      </c>
      <c r="D30" s="237">
        <v>0.5237936997324669</v>
      </c>
      <c r="E30" s="237">
        <v>0.28719456481688493</v>
      </c>
      <c r="F30" s="236">
        <f t="shared" si="1"/>
        <v>0.37068594363686785</v>
      </c>
      <c r="G30" s="236">
        <f t="shared" si="2"/>
        <v>0.707534812497681</v>
      </c>
      <c r="H30" s="237">
        <v>0.292465187502319</v>
      </c>
      <c r="I30" s="237">
        <v>0.1824488330802504</v>
      </c>
      <c r="J30" s="237">
        <v>0.06166868798059483</v>
      </c>
      <c r="K30" s="248">
        <v>50673.16380863892</v>
      </c>
      <c r="L30" s="249">
        <v>2835.974285714286</v>
      </c>
      <c r="M30" s="248">
        <v>339667.6573195615</v>
      </c>
      <c r="N30" s="248">
        <v>442458.8011459281</v>
      </c>
      <c r="O30" s="248">
        <v>838443.777756682</v>
      </c>
      <c r="P30" s="238">
        <f>K30*Inflation!$F32/Inflation!$E32</f>
        <v>9580.209914132665</v>
      </c>
      <c r="Q30" s="239">
        <f>L30*Inflation!$F32/Inflation!$E32</f>
        <v>536.1660280543488</v>
      </c>
      <c r="R30" s="238">
        <f>M30*Inflation!$F32/Inflation!$E32</f>
        <v>64217.17559321435</v>
      </c>
      <c r="S30" s="238">
        <f>N30*Inflation!$F32/Inflation!$E32</f>
        <v>83650.75070782973</v>
      </c>
      <c r="T30" s="238">
        <f>O30*Inflation!$F32/Inflation!$E32</f>
        <v>158515.21374195328</v>
      </c>
      <c r="U30" s="37"/>
    </row>
    <row r="31" spans="1:21" ht="15">
      <c r="A31" s="240">
        <v>1987</v>
      </c>
      <c r="B31" s="237">
        <f t="shared" si="0"/>
        <v>0.34715254486356106</v>
      </c>
      <c r="C31" s="237">
        <v>0.6528474551364389</v>
      </c>
      <c r="D31" s="237">
        <v>0.5202404699819205</v>
      </c>
      <c r="E31" s="237">
        <v>0.2827303709823672</v>
      </c>
      <c r="F31" s="236">
        <f t="shared" si="1"/>
        <v>0.37011708415407174</v>
      </c>
      <c r="G31" s="236">
        <f t="shared" si="2"/>
        <v>0.7108083747501954</v>
      </c>
      <c r="H31" s="237">
        <v>0.2891916252498045</v>
      </c>
      <c r="I31" s="237">
        <v>0.18034562234565077</v>
      </c>
      <c r="J31" s="237">
        <v>0.060337029481480474</v>
      </c>
      <c r="K31" s="248">
        <v>48443.5852570977</v>
      </c>
      <c r="L31" s="249">
        <v>2697.4357142857143</v>
      </c>
      <c r="M31" s="248">
        <v>324902.5789025732</v>
      </c>
      <c r="N31" s="248">
        <v>423122.97967918805</v>
      </c>
      <c r="O31" s="248">
        <v>793757.7706731798</v>
      </c>
      <c r="P31" s="238">
        <f>K31*Inflation!$F33/Inflation!$E33</f>
        <v>9284.805062606096</v>
      </c>
      <c r="Q31" s="239">
        <f>L31*Inflation!$F33/Inflation!$E33</f>
        <v>516.9965154960327</v>
      </c>
      <c r="R31" s="238">
        <f>M31*Inflation!$F33/Inflation!$E33</f>
        <v>62271.549338029305</v>
      </c>
      <c r="S31" s="238">
        <f>N31*Inflation!$F33/Inflation!$E33</f>
        <v>81096.68933421276</v>
      </c>
      <c r="T31" s="238">
        <f>O31*Inflation!$F33/Inflation!$E33</f>
        <v>152133.3759364863</v>
      </c>
      <c r="U31" s="37"/>
    </row>
    <row r="32" spans="1:21" ht="15">
      <c r="A32" s="240">
        <v>1986</v>
      </c>
      <c r="B32" s="237">
        <f t="shared" si="0"/>
        <v>0.3621323977667583</v>
      </c>
      <c r="C32" s="237">
        <v>0.6378676022332417</v>
      </c>
      <c r="D32" s="237">
        <v>0.5028252114500024</v>
      </c>
      <c r="E32" s="237">
        <v>0.26480842733732185</v>
      </c>
      <c r="F32" s="236">
        <f t="shared" si="1"/>
        <v>0.37305917489591983</v>
      </c>
      <c r="G32" s="236">
        <f t="shared" si="2"/>
        <v>0.7144598281783897</v>
      </c>
      <c r="H32" s="237">
        <v>0.2855401718216103</v>
      </c>
      <c r="I32" s="237">
        <v>0.1766775710347484</v>
      </c>
      <c r="J32" s="237">
        <v>0.05768688863245617</v>
      </c>
      <c r="K32" s="248">
        <v>46137.61579057278</v>
      </c>
      <c r="L32" s="249">
        <v>2556.5314285714285</v>
      </c>
      <c r="M32" s="248">
        <v>314321.06331385754</v>
      </c>
      <c r="N32" s="248">
        <v>406427.0485156675</v>
      </c>
      <c r="O32" s="248">
        <v>744725.0950022565</v>
      </c>
      <c r="P32" s="238">
        <f>K32*Inflation!$F34/Inflation!$E34</f>
        <v>8948.581312422011</v>
      </c>
      <c r="Q32" s="239">
        <f>L32*Inflation!$F34/Inflation!$E34</f>
        <v>495.84983910261604</v>
      </c>
      <c r="R32" s="238">
        <f>M32*Inflation!$F34/Inflation!$E34</f>
        <v>60963.86961212939</v>
      </c>
      <c r="S32" s="238">
        <f>N32*Inflation!$F34/Inflation!$E34</f>
        <v>78828.20620204798</v>
      </c>
      <c r="T32" s="238">
        <f>O32*Inflation!$F34/Inflation!$E34</f>
        <v>144442.51081978515</v>
      </c>
      <c r="U32" s="37"/>
    </row>
    <row r="33" spans="1:21" ht="15">
      <c r="A33" s="240">
        <v>1985</v>
      </c>
      <c r="B33" s="237">
        <f t="shared" si="0"/>
        <v>0.372741158578612</v>
      </c>
      <c r="C33" s="237">
        <v>0.627258841421388</v>
      </c>
      <c r="D33" s="237">
        <v>0.49159132446799725</v>
      </c>
      <c r="E33" s="237">
        <v>0.2588740669239628</v>
      </c>
      <c r="F33" s="236">
        <f t="shared" si="1"/>
        <v>0.3683847744974252</v>
      </c>
      <c r="G33" s="236">
        <f t="shared" si="2"/>
        <v>0.718504092147187</v>
      </c>
      <c r="H33" s="237">
        <v>0.28149590785281303</v>
      </c>
      <c r="I33" s="237">
        <v>0.17286758235009622</v>
      </c>
      <c r="J33" s="237">
        <v>0.05488906562668065</v>
      </c>
      <c r="K33" s="248">
        <v>43839.13205141686</v>
      </c>
      <c r="L33" s="249">
        <v>2418.03500656</v>
      </c>
      <c r="M33" s="248">
        <v>298566.8041472734</v>
      </c>
      <c r="N33" s="248">
        <v>383844.2937083785</v>
      </c>
      <c r="O33" s="248">
        <v>692200.3989734268</v>
      </c>
      <c r="P33" s="238">
        <f>K33*Inflation!$F35/Inflation!$E35</f>
        <v>8726.307997968946</v>
      </c>
      <c r="Q33" s="239">
        <f>L33*Inflation!$F35/Inflation!$E35</f>
        <v>481.3169702439732</v>
      </c>
      <c r="R33" s="238">
        <f>M33*Inflation!$F35/Inflation!$E35</f>
        <v>59430.599308002835</v>
      </c>
      <c r="S33" s="238">
        <f>N33*Inflation!$F35/Inflation!$E35</f>
        <v>76405.33407991841</v>
      </c>
      <c r="T33" s="238">
        <f>O33*Inflation!$F35/Inflation!$E35</f>
        <v>137784.52252828958</v>
      </c>
      <c r="U33" s="37"/>
    </row>
    <row r="34" spans="1:21" ht="15">
      <c r="A34" s="240">
        <v>1984</v>
      </c>
      <c r="B34" s="237">
        <f t="shared" si="0"/>
        <v>0.380488089934358</v>
      </c>
      <c r="C34" s="237">
        <v>0.619511910065642</v>
      </c>
      <c r="D34" s="237">
        <v>0.48417502236802795</v>
      </c>
      <c r="E34" s="237">
        <v>0.25395677987797266</v>
      </c>
      <c r="F34" s="236">
        <f t="shared" si="1"/>
        <v>0.36555513018766933</v>
      </c>
      <c r="G34" s="236">
        <f t="shared" si="2"/>
        <v>0.7242593231680909</v>
      </c>
      <c r="H34" s="237">
        <v>0.27574067683190906</v>
      </c>
      <c r="I34" s="237">
        <v>0.16866426659198194</v>
      </c>
      <c r="J34" s="237">
        <v>0.05309823508540223</v>
      </c>
      <c r="K34" s="248">
        <v>41111.38315753604</v>
      </c>
      <c r="L34" s="249">
        <v>2256.809378432941</v>
      </c>
      <c r="M34" s="248">
        <v>280264.25564227835</v>
      </c>
      <c r="N34" s="248">
        <v>359400.956627544</v>
      </c>
      <c r="O34" s="248">
        <v>645508.6687745611</v>
      </c>
      <c r="P34" s="238">
        <f>K34*Inflation!$F36/Inflation!$E36</f>
        <v>8461.187965865234</v>
      </c>
      <c r="Q34" s="239">
        <f>L34*Inflation!$F36/Inflation!$E36</f>
        <v>464.476913386172</v>
      </c>
      <c r="R34" s="238">
        <f>M34*Inflation!$F36/Inflation!$E36</f>
        <v>57681.55593344304</v>
      </c>
      <c r="S34" s="238">
        <f>N34*Inflation!$F36/Inflation!$E36</f>
        <v>73968.78469120532</v>
      </c>
      <c r="T34" s="238">
        <f>O34*Inflation!$F36/Inflation!$E36</f>
        <v>132852.99011147034</v>
      </c>
      <c r="U34" s="37"/>
    </row>
    <row r="35" spans="1:21" ht="15">
      <c r="A35" s="240">
        <v>1983</v>
      </c>
      <c r="B35" s="237">
        <f t="shared" si="0"/>
        <v>0.38510037648532924</v>
      </c>
      <c r="C35" s="237">
        <v>0.6148996235146708</v>
      </c>
      <c r="D35" s="237">
        <v>0.4803410093141713</v>
      </c>
      <c r="E35" s="237">
        <v>0.2507618989099422</v>
      </c>
      <c r="F35" s="236">
        <f t="shared" si="1"/>
        <v>0.36413772460472854</v>
      </c>
      <c r="G35" s="236">
        <f t="shared" si="2"/>
        <v>0.7268283687658739</v>
      </c>
      <c r="H35" s="237">
        <v>0.27317163123412613</v>
      </c>
      <c r="I35" s="237">
        <v>0.16667691500136378</v>
      </c>
      <c r="J35" s="237">
        <v>0.05180302304175502</v>
      </c>
      <c r="K35" s="248">
        <v>38399.18855563225</v>
      </c>
      <c r="L35" s="249">
        <v>2098.5156545653026</v>
      </c>
      <c r="M35" s="248">
        <v>262991.4478993448</v>
      </c>
      <c r="N35" s="248">
        <v>337497.7067941176</v>
      </c>
      <c r="O35" s="248">
        <v>604401.4292275999</v>
      </c>
      <c r="P35" s="238">
        <f>K35*Inflation!$F37/Inflation!$E37</f>
        <v>8257.091750043008</v>
      </c>
      <c r="Q35" s="239">
        <f>L35*Inflation!$F37/Inflation!$E37</f>
        <v>451.2500641398504</v>
      </c>
      <c r="R35" s="238">
        <f>M35*Inflation!$F37/Inflation!$E37</f>
        <v>56551.83342313184</v>
      </c>
      <c r="S35" s="238">
        <f>N35*Inflation!$F37/Inflation!$E37</f>
        <v>72573.13592423276</v>
      </c>
      <c r="T35" s="238">
        <f>O35*Inflation!$F37/Inflation!$E37</f>
        <v>129966.23737918584</v>
      </c>
      <c r="U35" s="37"/>
    </row>
    <row r="36" spans="1:21" ht="15">
      <c r="A36" s="240">
        <v>1982</v>
      </c>
      <c r="B36" s="237">
        <f t="shared" si="0"/>
        <v>0.3780233462761641</v>
      </c>
      <c r="C36" s="237">
        <v>0.6219766537238359</v>
      </c>
      <c r="D36" s="237">
        <v>0.4931151624852038</v>
      </c>
      <c r="E36" s="237">
        <v>0.2688096708607522</v>
      </c>
      <c r="F36" s="236">
        <f t="shared" si="1"/>
        <v>0.35316698286308373</v>
      </c>
      <c r="G36" s="236">
        <f t="shared" si="2"/>
        <v>0.7325573006598572</v>
      </c>
      <c r="H36" s="237">
        <v>0.26744269934014275</v>
      </c>
      <c r="I36" s="237">
        <v>0.16410623482552186</v>
      </c>
      <c r="J36" s="237">
        <v>0.05112521465897717</v>
      </c>
      <c r="K36" s="248">
        <v>34967.326509268394</v>
      </c>
      <c r="L36" s="249">
        <v>1899.9496858810983</v>
      </c>
      <c r="M36" s="248">
        <v>236546.37281794465</v>
      </c>
      <c r="N36" s="248">
        <v>306142.4310871023</v>
      </c>
      <c r="O36" s="248">
        <v>558754.4060921546</v>
      </c>
      <c r="P36" s="238">
        <f>K36*Inflation!$F38/Inflation!$E38</f>
        <v>7940.542685301004</v>
      </c>
      <c r="Q36" s="239">
        <f>L36*Inflation!$F38/Inflation!$E38</f>
        <v>431.44938680583004</v>
      </c>
      <c r="R36" s="238">
        <f>M36*Inflation!$F38/Inflation!$E38</f>
        <v>53716.04746265498</v>
      </c>
      <c r="S36" s="238">
        <f>N36*Inflation!$F38/Inflation!$E38</f>
        <v>69520.24316713534</v>
      </c>
      <c r="T36" s="238">
        <f>O36*Inflation!$F38/Inflation!$E38</f>
        <v>126884.5420881333</v>
      </c>
      <c r="U36" s="37"/>
    </row>
    <row r="37" spans="1:21" ht="15">
      <c r="A37" s="240">
        <v>1981</v>
      </c>
      <c r="B37" s="237">
        <f t="shared" si="0"/>
        <v>0.36419750255821826</v>
      </c>
      <c r="C37" s="237">
        <v>0.6358024974417817</v>
      </c>
      <c r="D37" s="237">
        <v>0.5093029991470378</v>
      </c>
      <c r="E37" s="237">
        <v>0.28207416982014283</v>
      </c>
      <c r="F37" s="236">
        <f t="shared" si="1"/>
        <v>0.3537283276216389</v>
      </c>
      <c r="G37" s="236">
        <f t="shared" si="2"/>
        <v>0.7263393809392907</v>
      </c>
      <c r="H37" s="237">
        <v>0.27366061906070926</v>
      </c>
      <c r="I37" s="237">
        <v>0.16872709728307536</v>
      </c>
      <c r="J37" s="237">
        <v>0.05435892447500916</v>
      </c>
      <c r="K37" s="248">
        <v>30752.367238690924</v>
      </c>
      <c r="L37" s="249">
        <v>1661.519649539232</v>
      </c>
      <c r="M37" s="248">
        <v>215004.29616000544</v>
      </c>
      <c r="N37" s="248">
        <v>280380.80154748255</v>
      </c>
      <c r="O37" s="248">
        <v>528387.466282899</v>
      </c>
      <c r="P37" s="238">
        <f>K37*Inflation!$F39/Inflation!$E39</f>
        <v>7433.6471520277055</v>
      </c>
      <c r="Q37" s="239">
        <f>L37*Inflation!$F39/Inflation!$E39</f>
        <v>401.63252197690497</v>
      </c>
      <c r="R37" s="238">
        <f>M37*Inflation!$F39/Inflation!$E39</f>
        <v>51972.131492131</v>
      </c>
      <c r="S37" s="238">
        <f>N37*Inflation!$F39/Inflation!$E39</f>
        <v>67775.33354519775</v>
      </c>
      <c r="T37" s="238">
        <f>O37*Inflation!$F39/Inflation!$E39</f>
        <v>127724.99604385611</v>
      </c>
      <c r="U37" s="37"/>
    </row>
    <row r="38" spans="1:21" ht="15">
      <c r="A38" s="240">
        <v>1980</v>
      </c>
      <c r="B38" s="237">
        <f t="shared" si="0"/>
        <v>0.36566778676457834</v>
      </c>
      <c r="C38" s="237">
        <v>0.6343322132354217</v>
      </c>
      <c r="D38" s="237">
        <v>0.507348926005207</v>
      </c>
      <c r="E38" s="237">
        <v>0.28676757903834366</v>
      </c>
      <c r="F38" s="236">
        <f t="shared" si="1"/>
        <v>0.347564634197078</v>
      </c>
      <c r="G38" s="236">
        <f t="shared" si="2"/>
        <v>0.7257870284787311</v>
      </c>
      <c r="H38" s="237">
        <v>0.2742129715212689</v>
      </c>
      <c r="I38" s="237">
        <v>0.17044691367216636</v>
      </c>
      <c r="J38" s="237">
        <v>0.05530724352939382</v>
      </c>
      <c r="K38" s="248">
        <v>26919.3799683231</v>
      </c>
      <c r="L38" s="249">
        <v>1446.4052050779685</v>
      </c>
      <c r="M38" s="248">
        <v>189265.64812762704</v>
      </c>
      <c r="N38" s="248">
        <v>247962.45197150687</v>
      </c>
      <c r="O38" s="248">
        <v>470753.8434697923</v>
      </c>
      <c r="P38" s="238">
        <f>K38*Inflation!$F40/Inflation!$E40</f>
        <v>6933.622207115158</v>
      </c>
      <c r="Q38" s="239">
        <f>L38*Inflation!$F40/Inflation!$E40</f>
        <v>372.55045481050456</v>
      </c>
      <c r="R38" s="238">
        <f>M38*Inflation!$F40/Inflation!$E40</f>
        <v>48749.135472138645</v>
      </c>
      <c r="S38" s="238">
        <f>N38*Inflation!$F40/Inflation!$E40</f>
        <v>63867.66580595451</v>
      </c>
      <c r="T38" s="238">
        <f>O38*Inflation!$F40/Inflation!$E40</f>
        <v>121252.02389534426</v>
      </c>
      <c r="U38" s="37"/>
    </row>
    <row r="39" spans="1:21" ht="15">
      <c r="A39" s="240">
        <v>1979</v>
      </c>
      <c r="B39" s="237">
        <f t="shared" si="0"/>
        <v>0.3777729738909922</v>
      </c>
      <c r="C39" s="237">
        <v>0.6222270261090078</v>
      </c>
      <c r="D39" s="237">
        <v>0.49540941221267315</v>
      </c>
      <c r="E39" s="237">
        <v>0.2713342157872462</v>
      </c>
      <c r="F39" s="236">
        <f t="shared" si="1"/>
        <v>0.3508928103217616</v>
      </c>
      <c r="G39" s="236">
        <f t="shared" si="2"/>
        <v>0.7203196653770543</v>
      </c>
      <c r="H39" s="237">
        <v>0.2796803346229458</v>
      </c>
      <c r="I39" s="237">
        <v>0.1755440730564509</v>
      </c>
      <c r="J39" s="237">
        <v>0.05926861347815628</v>
      </c>
      <c r="K39" s="248">
        <v>23570.964011564025</v>
      </c>
      <c r="L39" s="249">
        <v>1260.5987263024556</v>
      </c>
      <c r="M39" s="248">
        <v>168726.30864765498</v>
      </c>
      <c r="N39" s="248">
        <v>222010.81965320426</v>
      </c>
      <c r="O39" s="248">
        <v>425426.88830052374</v>
      </c>
      <c r="P39" s="238">
        <f>K39*Inflation!$F41/Inflation!$E41</f>
        <v>6380.118374634948</v>
      </c>
      <c r="Q39" s="239">
        <f>L39*Inflation!$F41/Inflation!$E41</f>
        <v>341.21511079385164</v>
      </c>
      <c r="R39" s="238">
        <f>M39*Inflation!$F41/Inflation!$E41</f>
        <v>45670.33497480622</v>
      </c>
      <c r="S39" s="238">
        <f>N39*Inflation!$F41/Inflation!$E41</f>
        <v>60093.227801046</v>
      </c>
      <c r="T39" s="238">
        <f>O39*Inflation!$F41/Inflation!$E41</f>
        <v>115153.28375107211</v>
      </c>
      <c r="U39" s="37"/>
    </row>
    <row r="40" spans="1:21" ht="15">
      <c r="A40" s="240">
        <v>1978</v>
      </c>
      <c r="B40" s="237">
        <f t="shared" si="0"/>
        <v>0.3805640511057049</v>
      </c>
      <c r="C40" s="237">
        <v>0.6194359488942951</v>
      </c>
      <c r="D40" s="237">
        <v>0.491299013172086</v>
      </c>
      <c r="E40" s="237">
        <v>0.2661909961786441</v>
      </c>
      <c r="F40" s="236">
        <f t="shared" si="1"/>
        <v>0.353244952715651</v>
      </c>
      <c r="G40" s="236">
        <f t="shared" si="2"/>
        <v>0.7157987763179493</v>
      </c>
      <c r="H40" s="237">
        <v>0.2842012236820507</v>
      </c>
      <c r="I40" s="237">
        <v>0.17796931352917567</v>
      </c>
      <c r="J40" s="237">
        <v>0.059748411056836453</v>
      </c>
      <c r="K40" s="248">
        <v>20719.87103197179</v>
      </c>
      <c r="L40" s="249">
        <v>1103.7682497441692</v>
      </c>
      <c r="M40" s="248">
        <v>150982.0341978502</v>
      </c>
      <c r="N40" s="248">
        <v>197871.63766510302</v>
      </c>
      <c r="O40" s="248">
        <v>375132.1516809287</v>
      </c>
      <c r="P40" s="238">
        <f>K40*Inflation!$F42/Inflation!$E42</f>
        <v>5845.664906870295</v>
      </c>
      <c r="Q40" s="239">
        <f>L40*Inflation!$F42/Inflation!$E42</f>
        <v>311.40441525388746</v>
      </c>
      <c r="R40" s="238">
        <f>M40*Inflation!$F42/Inflation!$E42</f>
        <v>42596.32589007832</v>
      </c>
      <c r="S40" s="238">
        <f>N40*Inflation!$F42/Inflation!$E42</f>
        <v>55825.21660385893</v>
      </c>
      <c r="T40" s="238">
        <f>O40*Inflation!$F42/Inflation!$E42</f>
        <v>105835.4490303632</v>
      </c>
      <c r="U40" s="37"/>
    </row>
    <row r="41" spans="1:21" ht="15">
      <c r="A41" s="240">
        <v>1977</v>
      </c>
      <c r="B41" s="237">
        <f t="shared" si="0"/>
        <v>0.3565610668693979</v>
      </c>
      <c r="C41" s="237">
        <v>0.6434389331306021</v>
      </c>
      <c r="D41" s="237">
        <v>0.5090542597650909</v>
      </c>
      <c r="E41" s="237">
        <v>0.2725857871893538</v>
      </c>
      <c r="F41" s="236">
        <f t="shared" si="1"/>
        <v>0.3708531459412483</v>
      </c>
      <c r="G41" s="236">
        <f t="shared" si="2"/>
        <v>0.7139484175682815</v>
      </c>
      <c r="H41" s="237">
        <v>0.2860515824317184</v>
      </c>
      <c r="I41" s="237">
        <v>0.17863386546038293</v>
      </c>
      <c r="J41" s="237">
        <v>0.05958292040833355</v>
      </c>
      <c r="K41" s="248">
        <v>18174.578150057147</v>
      </c>
      <c r="L41" s="249">
        <v>963.5979589378798</v>
      </c>
      <c r="M41" s="248">
        <v>134429.51834533026</v>
      </c>
      <c r="N41" s="248">
        <v>175730.426295218</v>
      </c>
      <c r="O41" s="248">
        <v>330613.3247870567</v>
      </c>
      <c r="P41" s="238">
        <f>K41*Inflation!$F43/Inflation!$E43</f>
        <v>5352.173643782345</v>
      </c>
      <c r="Q41" s="239">
        <f>L41*Inflation!$F43/Inflation!$E43</f>
        <v>283.7668944196961</v>
      </c>
      <c r="R41" s="238">
        <f>M41*Inflation!$F43/Inflation!$E43</f>
        <v>39587.72077645001</v>
      </c>
      <c r="S41" s="238">
        <f>N41*Inflation!$F43/Inflation!$E43</f>
        <v>51750.29363886194</v>
      </c>
      <c r="T41" s="238">
        <f>O41*Inflation!$F43/Inflation!$E43</f>
        <v>97361.26520234931</v>
      </c>
      <c r="U41" s="37"/>
    </row>
    <row r="42" spans="1:21" ht="15">
      <c r="A42" s="240">
        <v>1976</v>
      </c>
      <c r="B42" s="237">
        <f t="shared" si="0"/>
        <v>0.36117703669503043</v>
      </c>
      <c r="C42" s="237">
        <v>0.6388229633049696</v>
      </c>
      <c r="D42" s="237">
        <v>0.5126061904679592</v>
      </c>
      <c r="E42" s="237">
        <v>0.28354439319997393</v>
      </c>
      <c r="F42" s="236">
        <f t="shared" si="1"/>
        <v>0.35527857010499564</v>
      </c>
      <c r="G42" s="236">
        <f t="shared" si="2"/>
        <v>0.6980012704441108</v>
      </c>
      <c r="H42" s="237">
        <v>0.30199872955588924</v>
      </c>
      <c r="I42" s="237">
        <v>0.1905316571753874</v>
      </c>
      <c r="J42" s="237">
        <v>0.06500429072993018</v>
      </c>
      <c r="K42" s="248">
        <v>15944.86456301936</v>
      </c>
      <c r="L42" s="249">
        <v>841.8569591982962</v>
      </c>
      <c r="M42" s="248">
        <v>124197.83587327435</v>
      </c>
      <c r="N42" s="248">
        <v>163992.08182112183</v>
      </c>
      <c r="O42" s="248">
        <v>315838.3119199058</v>
      </c>
      <c r="P42" s="238">
        <f>K42*Inflation!$F44/Inflation!$E44</f>
        <v>4905.943013990888</v>
      </c>
      <c r="Q42" s="239">
        <f>L42*Inflation!$F44/Inflation!$E44</f>
        <v>259.0239792526909</v>
      </c>
      <c r="R42" s="238">
        <f>M42*Inflation!$F44/Inflation!$E44</f>
        <v>38213.401114013424</v>
      </c>
      <c r="S42" s="238">
        <f>N42*Inflation!$F44/Inflation!$E44</f>
        <v>50457.362304983144</v>
      </c>
      <c r="T42" s="238">
        <f>O42*Inflation!$F44/Inflation!$E44</f>
        <v>97177.66832010786</v>
      </c>
      <c r="U42" s="37"/>
    </row>
    <row r="43" spans="1:21" ht="15">
      <c r="A43" s="240">
        <v>1975</v>
      </c>
      <c r="B43" s="237">
        <f t="shared" si="0"/>
        <v>0.35136643517538513</v>
      </c>
      <c r="C43" s="237">
        <v>0.6486335648246149</v>
      </c>
      <c r="D43" s="237">
        <v>0.5226480780580107</v>
      </c>
      <c r="E43" s="237">
        <v>0.2906515480702742</v>
      </c>
      <c r="F43" s="236">
        <f t="shared" si="1"/>
        <v>0.35798201675434066</v>
      </c>
      <c r="G43" s="236">
        <f t="shared" si="2"/>
        <v>0.6947606108414774</v>
      </c>
      <c r="H43" s="237">
        <v>0.3052393891585225</v>
      </c>
      <c r="I43" s="237">
        <v>0.19289833825363872</v>
      </c>
      <c r="J43" s="237">
        <v>0.06587129937438548</v>
      </c>
      <c r="K43" s="248">
        <v>13863.889392760997</v>
      </c>
      <c r="L43" s="249">
        <v>729.2405820592285</v>
      </c>
      <c r="M43" s="248">
        <v>108947.49678268796</v>
      </c>
      <c r="N43" s="248">
        <v>143882.40064178547</v>
      </c>
      <c r="O43" s="248">
        <v>276422.043984443</v>
      </c>
      <c r="P43" s="238">
        <f>K43*Inflation!$F45/Inflation!$E45</f>
        <v>4504.737014557757</v>
      </c>
      <c r="Q43" s="239">
        <f>L43*Inflation!$F45/Inflation!$E45</f>
        <v>236.94916696573802</v>
      </c>
      <c r="R43" s="238">
        <f>M43*Inflation!$F45/Inflation!$E45</f>
        <v>35399.865614669885</v>
      </c>
      <c r="S43" s="238">
        <f>N43*Inflation!$F45/Inflation!$E45</f>
        <v>46751.121388267224</v>
      </c>
      <c r="T43" s="238">
        <f>O43*Inflation!$F45/Inflation!$E45</f>
        <v>89816.6869267304</v>
      </c>
      <c r="U43" s="37"/>
    </row>
    <row r="44" spans="1:21" ht="15">
      <c r="A44" s="240">
        <v>1974</v>
      </c>
      <c r="B44" s="237">
        <f t="shared" si="0"/>
        <v>0.335225638846005</v>
      </c>
      <c r="C44" s="237">
        <v>0.664774361153995</v>
      </c>
      <c r="D44" s="237">
        <v>0.5396301070957894</v>
      </c>
      <c r="E44" s="237">
        <v>0.30399490468266044</v>
      </c>
      <c r="F44" s="236">
        <f t="shared" si="1"/>
        <v>0.3607794564713346</v>
      </c>
      <c r="G44" s="236">
        <f t="shared" si="2"/>
        <v>0.6952552301745483</v>
      </c>
      <c r="H44" s="237">
        <v>0.3047447698254518</v>
      </c>
      <c r="I44" s="237">
        <v>0.19351456810225112</v>
      </c>
      <c r="J44" s="237">
        <v>0.06621266655307384</v>
      </c>
      <c r="K44" s="248">
        <v>12028.095768491497</v>
      </c>
      <c r="L44" s="249">
        <v>629.3219987032436</v>
      </c>
      <c r="M44" s="248">
        <v>94638.00320304421</v>
      </c>
      <c r="N44" s="248">
        <v>125475.43929006292</v>
      </c>
      <c r="O44" s="248">
        <v>241501.7511131474</v>
      </c>
      <c r="P44" s="238">
        <f>K44*Inflation!$F46/Inflation!$E46</f>
        <v>4166.500063807724</v>
      </c>
      <c r="Q44" s="239">
        <f>L44*Inflation!$F46/Inflation!$E46</f>
        <v>217.99544983848384</v>
      </c>
      <c r="R44" s="238">
        <f>M44*Inflation!$F46/Inflation!$E46</f>
        <v>32782.350088784784</v>
      </c>
      <c r="S44" s="238">
        <f>N44*Inflation!$F46/Inflation!$E46</f>
        <v>43464.35511245645</v>
      </c>
      <c r="T44" s="238">
        <f>O44*Inflation!$F46/Inflation!$E46</f>
        <v>83655.55785301168</v>
      </c>
      <c r="U44" s="37"/>
    </row>
    <row r="45" spans="1:21" ht="15">
      <c r="A45" s="240">
        <v>1973</v>
      </c>
      <c r="B45" s="237">
        <f t="shared" si="0"/>
        <v>0.3073731816285342</v>
      </c>
      <c r="C45" s="237">
        <v>0.6926268183714658</v>
      </c>
      <c r="D45" s="237">
        <v>0.568087418935837</v>
      </c>
      <c r="E45" s="237">
        <v>0.3267560854372205</v>
      </c>
      <c r="F45" s="236">
        <f t="shared" si="1"/>
        <v>0.36587073293424527</v>
      </c>
      <c r="G45" s="236">
        <f t="shared" si="2"/>
        <v>0.6907848931549192</v>
      </c>
      <c r="H45" s="237">
        <v>0.3092151068450808</v>
      </c>
      <c r="I45" s="237">
        <v>0.19733376445044792</v>
      </c>
      <c r="J45" s="237">
        <v>0.0686907492603412</v>
      </c>
      <c r="K45" s="248">
        <v>10345.19850012624</v>
      </c>
      <c r="L45" s="249">
        <v>537.0813253325539</v>
      </c>
      <c r="M45" s="248">
        <v>83045.85518928297</v>
      </c>
      <c r="N45" s="248">
        <v>110787.27828751453</v>
      </c>
      <c r="O45" s="248">
        <v>217337.92857416347</v>
      </c>
      <c r="P45" s="238">
        <f>K45*Inflation!$F47/Inflation!$E47</f>
        <v>3736.942611127641</v>
      </c>
      <c r="Q45" s="239">
        <f>L45*Inflation!$F47/Inflation!$E47</f>
        <v>194.00711259930264</v>
      </c>
      <c r="R45" s="238">
        <f>M45*Inflation!$F47/Inflation!$E47</f>
        <v>29998.225256922826</v>
      </c>
      <c r="S45" s="238">
        <f>N45*Inflation!$F47/Inflation!$E47</f>
        <v>40019.116211101915</v>
      </c>
      <c r="T45" s="238">
        <f>O45*Inflation!$F47/Inflation!$E47</f>
        <v>78507.85717578027</v>
      </c>
      <c r="U45" s="37"/>
    </row>
    <row r="46" spans="1:21" ht="15">
      <c r="A46" s="240">
        <v>1972</v>
      </c>
      <c r="B46" s="237">
        <f t="shared" si="0"/>
        <v>0.3171688494228807</v>
      </c>
      <c r="C46" s="237">
        <v>0.6828311505771193</v>
      </c>
      <c r="D46" s="237">
        <v>0.555058256059784</v>
      </c>
      <c r="E46" s="237">
        <v>0.3169203565323864</v>
      </c>
      <c r="F46" s="236">
        <f t="shared" si="1"/>
        <v>0.36591079404473287</v>
      </c>
      <c r="G46" s="236">
        <f t="shared" si="2"/>
        <v>0.6974116997781101</v>
      </c>
      <c r="H46" s="237">
        <v>0.3025883002218899</v>
      </c>
      <c r="I46" s="237">
        <v>0.19330493186255587</v>
      </c>
      <c r="J46" s="237">
        <v>0.06694529676712814</v>
      </c>
      <c r="K46" s="248">
        <v>9209.309068130065</v>
      </c>
      <c r="L46" s="249">
        <v>474.15048668174455</v>
      </c>
      <c r="M46" s="248">
        <v>72330.23906089675</v>
      </c>
      <c r="N46" s="248">
        <v>96208.8276021836</v>
      </c>
      <c r="O46" s="248">
        <v>186500.41504887235</v>
      </c>
      <c r="P46" s="238">
        <f>K46*Inflation!$F48/Inflation!$E48</f>
        <v>3420.3992490066466</v>
      </c>
      <c r="Q46" s="239">
        <f>L46*Inflation!$F48/Inflation!$E48</f>
        <v>176.1026757343562</v>
      </c>
      <c r="R46" s="238">
        <f>M46*Inflation!$F48/Inflation!$E48</f>
        <v>26863.93664650852</v>
      </c>
      <c r="S46" s="238">
        <f>N46*Inflation!$F48/Inflation!$E48</f>
        <v>35732.60482885894</v>
      </c>
      <c r="T46" s="238">
        <f>O46*Inflation!$F48/Inflation!$E48</f>
        <v>69267.50691646802</v>
      </c>
      <c r="U46" s="37"/>
    </row>
    <row r="47" spans="1:21" ht="15">
      <c r="A47" s="240">
        <v>1971</v>
      </c>
      <c r="B47" s="237">
        <f t="shared" si="0"/>
        <v>0.3028692034637005</v>
      </c>
      <c r="C47" s="237">
        <v>0.6971307965362995</v>
      </c>
      <c r="D47" s="237">
        <v>0.5676151601639013</v>
      </c>
      <c r="E47" s="237">
        <v>0.3229063706180835</v>
      </c>
      <c r="F47" s="236">
        <f t="shared" si="1"/>
        <v>0.374224425918216</v>
      </c>
      <c r="G47" s="236">
        <f t="shared" si="2"/>
        <v>0.6954205587077115</v>
      </c>
      <c r="H47" s="237">
        <v>0.30457944129228853</v>
      </c>
      <c r="I47" s="237">
        <v>0.1934565883306859</v>
      </c>
      <c r="J47" s="237">
        <v>0.06577799911103897</v>
      </c>
      <c r="K47" s="248">
        <v>8301.94073528187</v>
      </c>
      <c r="L47" s="249">
        <v>423.5318085511399</v>
      </c>
      <c r="M47" s="248">
        <v>66145.94191314992</v>
      </c>
      <c r="N47" s="248">
        <v>87675.94453832429</v>
      </c>
      <c r="O47" s="248">
        <v>168045.80805689679</v>
      </c>
      <c r="P47" s="238">
        <f>K47*Inflation!$F49/Inflation!$E49</f>
        <v>3162.9972480890965</v>
      </c>
      <c r="Q47" s="239">
        <f>L47*Inflation!$F49/Inflation!$E49</f>
        <v>161.36346760851333</v>
      </c>
      <c r="R47" s="238">
        <f>M47*Inflation!$F49/Inflation!$E49</f>
        <v>25201.26786191168</v>
      </c>
      <c r="S47" s="238">
        <f>N47*Inflation!$F49/Inflation!$E49</f>
        <v>33404.08949437247</v>
      </c>
      <c r="T47" s="238">
        <f>O47*Inflation!$F49/Inflation!$E49</f>
        <v>64024.59923352204</v>
      </c>
      <c r="U47" s="37"/>
    </row>
    <row r="48" spans="1:21" ht="15">
      <c r="A48" s="240">
        <v>1970</v>
      </c>
      <c r="B48" s="237">
        <f t="shared" si="0"/>
        <v>0.3006545584028971</v>
      </c>
      <c r="C48" s="237">
        <v>0.6993454415971029</v>
      </c>
      <c r="D48" s="237">
        <v>0.5715546712074795</v>
      </c>
      <c r="E48" s="237">
        <v>0.3231951560216655</v>
      </c>
      <c r="F48" s="236">
        <f t="shared" si="1"/>
        <v>0.3761502855754374</v>
      </c>
      <c r="G48" s="236">
        <f t="shared" si="2"/>
        <v>0.6964626743740415</v>
      </c>
      <c r="H48" s="237">
        <v>0.3035373256259585</v>
      </c>
      <c r="I48" s="237">
        <v>0.19284645451024449</v>
      </c>
      <c r="J48" s="237">
        <v>0.06508180386017141</v>
      </c>
      <c r="K48" s="248">
        <v>7535.988851673234</v>
      </c>
      <c r="L48" s="249">
        <v>380.7784446973452</v>
      </c>
      <c r="M48" s="248">
        <v>59996.50601554152</v>
      </c>
      <c r="N48" s="248">
        <v>79478.62066834622</v>
      </c>
      <c r="O48" s="248">
        <v>150720.2986013645</v>
      </c>
      <c r="P48" s="238">
        <f>K48*Inflation!$F50/Inflation!$E50</f>
        <v>2938.5388966377645</v>
      </c>
      <c r="Q48" s="239">
        <f>L48*Inflation!$F50/Inflation!$E50</f>
        <v>148.47849336931296</v>
      </c>
      <c r="R48" s="238">
        <f>M48*Inflation!$F50/Inflation!$E50</f>
        <v>23394.68251069474</v>
      </c>
      <c r="S48" s="238">
        <f>N48*Inflation!$F50/Inflation!$E50</f>
        <v>30991.423007903944</v>
      </c>
      <c r="T48" s="238">
        <f>O48*Inflation!$F50/Inflation!$E50</f>
        <v>58770.981309855626</v>
      </c>
      <c r="U48" s="37"/>
    </row>
    <row r="49" spans="1:21" ht="15">
      <c r="A49" s="240">
        <v>1969</v>
      </c>
      <c r="B49" s="237">
        <f t="shared" si="0"/>
        <v>0.2946108197286188</v>
      </c>
      <c r="C49" s="237">
        <v>0.7053891802713812</v>
      </c>
      <c r="D49" s="237">
        <v>0.581434783755128</v>
      </c>
      <c r="E49" s="237">
        <v>0.33401228067556377</v>
      </c>
      <c r="F49" s="236">
        <f t="shared" si="1"/>
        <v>0.37137689959581743</v>
      </c>
      <c r="G49" s="236">
        <f t="shared" si="2"/>
        <v>0.6895084464115637</v>
      </c>
      <c r="H49" s="237">
        <v>0.3104915535884363</v>
      </c>
      <c r="I49" s="237">
        <v>0.19644223906845745</v>
      </c>
      <c r="J49" s="237">
        <v>0.06568718637425686</v>
      </c>
      <c r="K49" s="248">
        <v>6637.989841142728</v>
      </c>
      <c r="L49" s="249">
        <v>332.61639495997986</v>
      </c>
      <c r="M49" s="248">
        <v>54476.92372274342</v>
      </c>
      <c r="N49" s="248">
        <v>72128.36368683745</v>
      </c>
      <c r="O49" s="248">
        <v>137094.4258741713</v>
      </c>
      <c r="P49" s="238">
        <f>K49*Inflation!$F51/Inflation!$E51</f>
        <v>2665.042481376858</v>
      </c>
      <c r="Q49" s="239">
        <f>L49*Inflation!$F51/Inflation!$E51</f>
        <v>133.53994865683163</v>
      </c>
      <c r="R49" s="238">
        <f>M49*Inflation!$F51/Inflation!$E51</f>
        <v>21871.578512516175</v>
      </c>
      <c r="S49" s="238">
        <f>N49*Inflation!$F51/Inflation!$E51</f>
        <v>28958.337981507102</v>
      </c>
      <c r="T49" s="238">
        <f>O49*Inflation!$F51/Inflation!$E51</f>
        <v>55041.13107406327</v>
      </c>
      <c r="U49" s="37"/>
    </row>
    <row r="50" spans="1:21" ht="15">
      <c r="A50" s="240">
        <v>1968</v>
      </c>
      <c r="B50" s="237">
        <f t="shared" si="0"/>
        <v>0.28248117973755593</v>
      </c>
      <c r="C50" s="237">
        <v>0.7175188202624441</v>
      </c>
      <c r="D50" s="237">
        <v>0.5973936203870516</v>
      </c>
      <c r="E50" s="237">
        <v>0.3504088784640447</v>
      </c>
      <c r="F50" s="236">
        <f t="shared" si="1"/>
        <v>0.36710994179839934</v>
      </c>
      <c r="G50" s="236">
        <f t="shared" si="2"/>
        <v>0.6824189516162025</v>
      </c>
      <c r="H50" s="237">
        <v>0.3175810483837975</v>
      </c>
      <c r="I50" s="237">
        <v>0.20059289429638036</v>
      </c>
      <c r="J50" s="237">
        <v>0.06604728812801847</v>
      </c>
      <c r="K50" s="248">
        <v>5926.868340851907</v>
      </c>
      <c r="L50" s="249">
        <v>294.70167451217935</v>
      </c>
      <c r="M50" s="248">
        <v>50146.31074376419</v>
      </c>
      <c r="N50" s="248">
        <v>66512.42119555201</v>
      </c>
      <c r="O50" s="248">
        <v>126368.76385921048</v>
      </c>
      <c r="P50" s="238">
        <f>K50*Inflation!$F52/Inflation!$E52</f>
        <v>2427.6007225102794</v>
      </c>
      <c r="Q50" s="239">
        <f>L50*Inflation!$F52/Inflation!$E52</f>
        <v>120.70759072537861</v>
      </c>
      <c r="R50" s="238">
        <f>M50*Inflation!$F52/Inflation!$E52</f>
        <v>20539.551950851863</v>
      </c>
      <c r="S50" s="238">
        <f>N50*Inflation!$F52/Inflation!$E52</f>
        <v>27242.987774387035</v>
      </c>
      <c r="T50" s="238">
        <f>O50*Inflation!$F52/Inflation!$E52</f>
        <v>51759.695813194965</v>
      </c>
      <c r="U50" s="37"/>
    </row>
    <row r="51" spans="1:21" ht="15">
      <c r="A51" s="240">
        <v>1967</v>
      </c>
      <c r="B51" s="237">
        <f t="shared" si="0"/>
        <v>0.2714985660321624</v>
      </c>
      <c r="C51" s="237">
        <v>0.7285014339678376</v>
      </c>
      <c r="D51" s="237">
        <v>0.6245275005911113</v>
      </c>
      <c r="E51" s="237">
        <v>0.4003746866462399</v>
      </c>
      <c r="F51" s="236">
        <f t="shared" si="1"/>
        <v>0.32812674732159774</v>
      </c>
      <c r="G51" s="236">
        <f t="shared" si="2"/>
        <v>0.6675470410424441</v>
      </c>
      <c r="H51" s="237">
        <v>0.3324529589575559</v>
      </c>
      <c r="I51" s="237">
        <v>0.21187246444572913</v>
      </c>
      <c r="J51" s="237">
        <v>0.06877758186358723</v>
      </c>
      <c r="K51" s="248">
        <v>5406.85842145031</v>
      </c>
      <c r="L51" s="249">
        <v>266.95552427147686</v>
      </c>
      <c r="M51" s="248">
        <v>47556.39853163554</v>
      </c>
      <c r="N51" s="248">
        <v>63762.96827721861</v>
      </c>
      <c r="O51" s="248">
        <v>122902.38468890656</v>
      </c>
      <c r="P51" s="238">
        <f>K51*Inflation!$F53/Inflation!$E53</f>
        <v>2241.09106300596</v>
      </c>
      <c r="Q51" s="239">
        <f>L51*Inflation!$F53/Inflation!$E53</f>
        <v>110.65050959932478</v>
      </c>
      <c r="R51" s="238">
        <f>M51*Inflation!$F53/Inflation!$E53</f>
        <v>19711.671997028203</v>
      </c>
      <c r="S51" s="238">
        <f>N51*Inflation!$F53/Inflation!$E53</f>
        <v>26429.140032573065</v>
      </c>
      <c r="T51" s="238">
        <f>O51*Inflation!$F53/Inflation!$E53</f>
        <v>50941.86207201401</v>
      </c>
      <c r="U51" s="37"/>
    </row>
    <row r="52" spans="1:21" ht="15">
      <c r="A52" s="240">
        <v>1966</v>
      </c>
      <c r="B52" s="237">
        <f t="shared" si="0"/>
        <v>0.30179702918854634</v>
      </c>
      <c r="C52" s="237">
        <v>0.6982029708114537</v>
      </c>
      <c r="D52" s="237">
        <v>0.5781788338842955</v>
      </c>
      <c r="E52" s="237">
        <v>0.3440138933757332</v>
      </c>
      <c r="F52" s="236">
        <f t="shared" si="1"/>
        <v>0.3541890774357205</v>
      </c>
      <c r="G52" s="236">
        <f t="shared" si="2"/>
        <v>0.6593066226876756</v>
      </c>
      <c r="H52" s="237">
        <v>0.34069337731232435</v>
      </c>
      <c r="I52" s="237">
        <v>0.22021774956841256</v>
      </c>
      <c r="J52" s="237">
        <v>0.07565173840351631</v>
      </c>
      <c r="K52" s="248">
        <v>4997.917717690843</v>
      </c>
      <c r="L52" s="249">
        <v>244.66806395183755</v>
      </c>
      <c r="M52" s="248">
        <v>44231.49048858129</v>
      </c>
      <c r="N52" s="248">
        <v>59235.6869940898</v>
      </c>
      <c r="O52" s="248">
        <v>113520.66912553059</v>
      </c>
      <c r="P52" s="238">
        <f>K52*Inflation!$F54/Inflation!$E54</f>
        <v>2096.3613097153698</v>
      </c>
      <c r="Q52" s="239">
        <f>L52*Inflation!$F54/Inflation!$E54</f>
        <v>102.62527155580622</v>
      </c>
      <c r="R52" s="238">
        <f>M52*Inflation!$F54/Inflation!$E54</f>
        <v>18552.763484498988</v>
      </c>
      <c r="S52" s="238">
        <f>N52*Inflation!$F54/Inflation!$E54</f>
        <v>24846.22784590252</v>
      </c>
      <c r="T52" s="238">
        <f>O52*Inflation!$F54/Inflation!$E54</f>
        <v>47615.89766982299</v>
      </c>
      <c r="U52" s="37"/>
    </row>
    <row r="53" spans="1:21" ht="15">
      <c r="A53" s="240">
        <v>1965</v>
      </c>
      <c r="B53" s="237">
        <f t="shared" si="0"/>
        <v>0.2796706474937055</v>
      </c>
      <c r="C53" s="237">
        <v>0.7203293525062945</v>
      </c>
      <c r="D53" s="237">
        <v>0.5977270359105096</v>
      </c>
      <c r="E53" s="237">
        <v>0.35626902762585827</v>
      </c>
      <c r="F53" s="236">
        <f t="shared" si="1"/>
        <v>0.3640603248804362</v>
      </c>
      <c r="G53" s="236">
        <f t="shared" si="2"/>
        <v>0.654151594963783</v>
      </c>
      <c r="H53" s="237">
        <v>0.34584840503621705</v>
      </c>
      <c r="I53" s="237">
        <v>0.22377929511815267</v>
      </c>
      <c r="J53" s="237">
        <v>0.07663547972649487</v>
      </c>
      <c r="K53" s="248">
        <v>4659.0650043691885</v>
      </c>
      <c r="L53" s="249">
        <v>226.25258292917567</v>
      </c>
      <c r="M53" s="248">
        <v>41984.83168313378</v>
      </c>
      <c r="N53" s="248">
        <v>56367.362523404976</v>
      </c>
      <c r="O53" s="248">
        <v>108234.74894104153</v>
      </c>
      <c r="P53" s="238">
        <f>K53*Inflation!$F55/Inflation!$E55</f>
        <v>1975.836656966737</v>
      </c>
      <c r="Q53" s="239">
        <f>L53*Inflation!$F55/Inflation!$E55</f>
        <v>95.9501845682873</v>
      </c>
      <c r="R53" s="238">
        <f>M53*Inflation!$F55/Inflation!$E55</f>
        <v>17805.11098220787</v>
      </c>
      <c r="S53" s="238">
        <f>N53*Inflation!$F55/Inflation!$E55</f>
        <v>23904.517542861773</v>
      </c>
      <c r="T53" s="238">
        <f>O53*Inflation!$F55/Inflation!$E55</f>
        <v>45900.66554442853</v>
      </c>
      <c r="U53" s="37"/>
    </row>
    <row r="54" spans="1:21" ht="15">
      <c r="A54" s="240">
        <v>1964</v>
      </c>
      <c r="B54" s="237">
        <f t="shared" si="0"/>
        <v>0.27440155298597535</v>
      </c>
      <c r="C54" s="237">
        <v>0.7255984470140247</v>
      </c>
      <c r="D54" s="237">
        <v>0.6039093163944017</v>
      </c>
      <c r="E54" s="237">
        <v>0.3637096925274407</v>
      </c>
      <c r="F54" s="236">
        <f t="shared" si="1"/>
        <v>0.361888754486584</v>
      </c>
      <c r="G54" s="236">
        <f t="shared" si="2"/>
        <v>0.6568901722081142</v>
      </c>
      <c r="H54" s="237">
        <v>0.34310982779188576</v>
      </c>
      <c r="I54" s="237">
        <v>0.2223136855603047</v>
      </c>
      <c r="J54" s="237">
        <v>0.0766474549558823</v>
      </c>
      <c r="K54" s="248">
        <v>4346.97156981747</v>
      </c>
      <c r="L54" s="249">
        <v>209.238868330222</v>
      </c>
      <c r="M54" s="248">
        <v>38920.05197734876</v>
      </c>
      <c r="N54" s="248">
        <v>52301.62842522661</v>
      </c>
      <c r="O54" s="248">
        <v>101007.02178702233</v>
      </c>
      <c r="P54" s="238">
        <f>K54*Inflation!$F56/Inflation!$E56</f>
        <v>1871.3861868529289</v>
      </c>
      <c r="Q54" s="239">
        <f>L54*Inflation!$F56/Inflation!$E56</f>
        <v>90.07805127245364</v>
      </c>
      <c r="R54" s="238">
        <f>M54*Inflation!$F56/Inflation!$E56</f>
        <v>16755.21601469016</v>
      </c>
      <c r="S54" s="238">
        <f>N54*Inflation!$F56/Inflation!$E56</f>
        <v>22516.030623359577</v>
      </c>
      <c r="T54" s="238">
        <f>O54*Inflation!$F56/Inflation!$E56</f>
        <v>43483.86970364372</v>
      </c>
      <c r="U54" s="37"/>
    </row>
    <row r="55" spans="1:21" ht="15">
      <c r="A55" s="240">
        <v>1963</v>
      </c>
      <c r="B55" s="237">
        <f t="shared" si="0"/>
        <v>0.25964234381654994</v>
      </c>
      <c r="C55" s="237">
        <v>0.7403576561834501</v>
      </c>
      <c r="D55" s="237">
        <v>0.617325374900411</v>
      </c>
      <c r="E55" s="237">
        <v>0.37272077307107976</v>
      </c>
      <c r="F55" s="236">
        <f t="shared" si="1"/>
        <v>0.3676368831123703</v>
      </c>
      <c r="G55" s="236">
        <f t="shared" si="2"/>
        <v>0.6610925399186713</v>
      </c>
      <c r="H55" s="237">
        <v>0.33890746008132866</v>
      </c>
      <c r="I55" s="237">
        <v>0.2193442432530868</v>
      </c>
      <c r="J55" s="237">
        <v>0.07563333238064146</v>
      </c>
      <c r="K55" s="248">
        <v>4000.0566578068488</v>
      </c>
      <c r="L55" s="249">
        <v>190.29629540450836</v>
      </c>
      <c r="M55" s="248">
        <v>35464.522759953004</v>
      </c>
      <c r="N55" s="248">
        <v>47593.03497560027</v>
      </c>
      <c r="O55" s="248">
        <v>91814.23193951302</v>
      </c>
      <c r="P55" s="238">
        <f>K55*Inflation!$F57/Inflation!$E57</f>
        <v>1759.2218804966385</v>
      </c>
      <c r="Q55" s="239">
        <f>L55*Inflation!$F57/Inflation!$E57</f>
        <v>83.69216620961879</v>
      </c>
      <c r="R55" s="238">
        <f>M55*Inflation!$F57/Inflation!$E57</f>
        <v>15597.270178389805</v>
      </c>
      <c r="S55" s="238">
        <f>N55*Inflation!$F57/Inflation!$E57</f>
        <v>20931.380640549094</v>
      </c>
      <c r="T55" s="238">
        <f>O55*Inflation!$F57/Inflation!$E57</f>
        <v>40379.829484101276</v>
      </c>
      <c r="U55" s="37"/>
    </row>
    <row r="56" spans="1:21" ht="15">
      <c r="A56" s="240">
        <v>1962</v>
      </c>
      <c r="B56" s="237">
        <f t="shared" si="0"/>
        <v>0.23449827555436653</v>
      </c>
      <c r="C56" s="237">
        <v>0.7655017244456335</v>
      </c>
      <c r="D56" s="237">
        <v>0.6461476428106563</v>
      </c>
      <c r="E56" s="237">
        <v>0.39370103507304094</v>
      </c>
      <c r="F56" s="236">
        <f t="shared" si="1"/>
        <v>0.37180068937259253</v>
      </c>
      <c r="G56" s="236">
        <f t="shared" si="2"/>
        <v>0.6656010568072206</v>
      </c>
      <c r="H56" s="237">
        <v>0.33439894319277935</v>
      </c>
      <c r="I56" s="237">
        <v>0.21738348103763694</v>
      </c>
      <c r="J56" s="237">
        <v>0.07671846149328446</v>
      </c>
      <c r="K56" s="248">
        <v>3656.207608872541</v>
      </c>
      <c r="L56" s="249">
        <v>169.72846961908112</v>
      </c>
      <c r="M56" s="248">
        <v>32003.919121548104</v>
      </c>
      <c r="N56" s="248">
        <v>43106.839258020154</v>
      </c>
      <c r="O56" s="248">
        <v>84415.70809544183</v>
      </c>
      <c r="P56" s="238">
        <f>K56*Inflation!$F58/Inflation!$E58</f>
        <v>1642.7186156590376</v>
      </c>
      <c r="Q56" s="239">
        <f>L56*Inflation!$F58/Inflation!$E58</f>
        <v>76.25828357612386</v>
      </c>
      <c r="R56" s="238">
        <f>M56*Inflation!$F58/Inflation!$E58</f>
        <v>14379.2255088122</v>
      </c>
      <c r="S56" s="238">
        <f>N56*Inflation!$F58/Inflation!$E58</f>
        <v>19367.720569130328</v>
      </c>
      <c r="T56" s="238">
        <f>O56*Inflation!$F58/Inflation!$E58</f>
        <v>37927.62063234791</v>
      </c>
      <c r="U56" s="37"/>
    </row>
    <row r="57" spans="1:21" ht="15">
      <c r="A57" s="240">
        <v>1961</v>
      </c>
      <c r="B57" s="237">
        <f t="shared" si="0"/>
        <v>0.22197985569340806</v>
      </c>
      <c r="C57" s="237">
        <v>0.7780201443065919</v>
      </c>
      <c r="D57" s="237">
        <v>0.6564865143244633</v>
      </c>
      <c r="E57" s="237">
        <v>0.4073961789810875</v>
      </c>
      <c r="F57" s="236">
        <f t="shared" si="1"/>
        <v>0.37062396532550446</v>
      </c>
      <c r="G57" s="236">
        <f t="shared" si="2"/>
        <v>0.6554660946079567</v>
      </c>
      <c r="H57" s="237">
        <v>0.34453390539204337</v>
      </c>
      <c r="I57" s="237">
        <v>0.22572654867281386</v>
      </c>
      <c r="J57" s="237">
        <v>0.08093920620115849</v>
      </c>
      <c r="K57" s="248">
        <v>3248.856016101353</v>
      </c>
      <c r="L57" s="249">
        <v>149.13451190631167</v>
      </c>
      <c r="M57" s="248">
        <v>29203.252385891137</v>
      </c>
      <c r="N57" s="248">
        <v>39536.78433097561</v>
      </c>
      <c r="O57" s="248">
        <v>78331.38459409824</v>
      </c>
      <c r="P57" s="238">
        <f>K57*Inflation!$F59/Inflation!$E59</f>
        <v>1481.1259703927367</v>
      </c>
      <c r="Q57" s="239">
        <f>L57*Inflation!$F59/Inflation!$E59</f>
        <v>67.98916220711706</v>
      </c>
      <c r="R57" s="238">
        <f>M57*Inflation!$F59/Inflation!$E59</f>
        <v>13313.515685001554</v>
      </c>
      <c r="S57" s="238">
        <f>N57*Inflation!$F59/Inflation!$E59</f>
        <v>18024.48547064136</v>
      </c>
      <c r="T57" s="238">
        <f>O57*Inflation!$F59/Inflation!$E59</f>
        <v>35710.61550408858</v>
      </c>
      <c r="U57" s="37"/>
    </row>
    <row r="58" spans="1:21" ht="15">
      <c r="A58" s="240">
        <v>1960</v>
      </c>
      <c r="B58" s="237">
        <f t="shared" si="0"/>
        <v>0.198663187576664</v>
      </c>
      <c r="C58" s="237">
        <v>0.801336812423336</v>
      </c>
      <c r="D58" s="237">
        <v>0.676570730669275</v>
      </c>
      <c r="E58" s="237">
        <v>0.42368405541922644</v>
      </c>
      <c r="F58" s="236">
        <f t="shared" si="1"/>
        <v>0.37765275700410955</v>
      </c>
      <c r="G58" s="236">
        <f t="shared" si="2"/>
        <v>0.663278935267541</v>
      </c>
      <c r="H58" s="237">
        <v>0.336721064732459</v>
      </c>
      <c r="I58" s="237">
        <v>0.22007595203219465</v>
      </c>
      <c r="J58" s="237">
        <v>0.07903223730426955</v>
      </c>
      <c r="K58" s="248">
        <v>2991.084580998017</v>
      </c>
      <c r="L58" s="249">
        <v>135.98906225815867</v>
      </c>
      <c r="M58" s="248">
        <v>26382.118858594404</v>
      </c>
      <c r="N58" s="248">
        <v>35657.338312819214</v>
      </c>
      <c r="O58" s="248">
        <v>70951.0284912702</v>
      </c>
      <c r="P58" s="238">
        <f>K58*Inflation!$F60/Inflation!$E60</f>
        <v>1385.4966589011963</v>
      </c>
      <c r="Q58" s="239">
        <f>L58*Inflation!$F60/Inflation!$E60</f>
        <v>62.99132849761113</v>
      </c>
      <c r="R58" s="238">
        <f>M58*Inflation!$F60/Inflation!$E60</f>
        <v>12220.429260185145</v>
      </c>
      <c r="S58" s="238">
        <f>N58*Inflation!$F60/Inflation!$E60</f>
        <v>16516.792407534194</v>
      </c>
      <c r="T58" s="238">
        <f>O58*Inflation!$F60/Inflation!$E60</f>
        <v>32865.139804056795</v>
      </c>
      <c r="U58" s="37"/>
    </row>
    <row r="59" spans="1:21" ht="15">
      <c r="A59" s="240">
        <v>1959</v>
      </c>
      <c r="B59" s="237">
        <f t="shared" si="0"/>
        <v>0.17699711602779</v>
      </c>
      <c r="C59" s="237">
        <v>0.82300288397221</v>
      </c>
      <c r="D59" s="237">
        <v>0.6927085188456806</v>
      </c>
      <c r="E59" s="237">
        <v>0.42696515598632045</v>
      </c>
      <c r="F59" s="236">
        <f t="shared" si="1"/>
        <v>0.39603772798588954</v>
      </c>
      <c r="G59" s="236">
        <f t="shared" si="2"/>
        <v>0.666586389804833</v>
      </c>
      <c r="H59" s="237">
        <v>0.33341361019516697</v>
      </c>
      <c r="I59" s="237">
        <v>0.21670454055845162</v>
      </c>
      <c r="J59" s="237">
        <v>0.07643202428417205</v>
      </c>
      <c r="K59" s="248">
        <v>271326.0898853275</v>
      </c>
      <c r="L59" s="249">
        <v>12213.662538361052</v>
      </c>
      <c r="M59" s="248">
        <v>2379403.631107226</v>
      </c>
      <c r="N59" s="248">
        <v>3201591.5953719346</v>
      </c>
      <c r="O59" s="248">
        <v>6274391.93172623</v>
      </c>
      <c r="P59" s="238">
        <f>K59*Inflation!$F61/Inflation!$E61</f>
        <v>1292.232022156923</v>
      </c>
      <c r="Q59" s="239">
        <f>L59*Inflation!$F61/Inflation!$E61</f>
        <v>58.16943680778724</v>
      </c>
      <c r="R59" s="238">
        <f>M59*Inflation!$F61/Inflation!$E61</f>
        <v>11332.273896154684</v>
      </c>
      <c r="S59" s="238">
        <f>N59*Inflation!$F61/Inflation!$E61</f>
        <v>15248.06988946997</v>
      </c>
      <c r="T59" s="238">
        <f>O59*Inflation!$F61/Inflation!$E61</f>
        <v>29882.751699869328</v>
      </c>
      <c r="U59" s="37"/>
    </row>
    <row r="60" spans="1:21" ht="15">
      <c r="A60" s="240">
        <v>1958</v>
      </c>
      <c r="B60" s="237">
        <f t="shared" si="0"/>
        <v>0.1793502011554946</v>
      </c>
      <c r="C60" s="237">
        <v>0.8206497988445054</v>
      </c>
      <c r="D60" s="237">
        <v>0.6969273634118816</v>
      </c>
      <c r="E60" s="237">
        <v>0.4424008250849045</v>
      </c>
      <c r="F60" s="236">
        <f t="shared" si="1"/>
        <v>0.37824897375960087</v>
      </c>
      <c r="G60" s="236">
        <f t="shared" si="2"/>
        <v>0.6813876268019219</v>
      </c>
      <c r="H60" s="237">
        <v>0.31861237319807806</v>
      </c>
      <c r="I60" s="237">
        <v>0.20616620401082028</v>
      </c>
      <c r="J60" s="237">
        <v>0.07400507857071381</v>
      </c>
      <c r="K60" s="248">
        <v>255419.534241082</v>
      </c>
      <c r="L60" s="249">
        <v>11382.260704385339</v>
      </c>
      <c r="M60" s="248">
        <v>2126924.3279386708</v>
      </c>
      <c r="N60" s="248">
        <v>2843008.5349641945</v>
      </c>
      <c r="O60" s="248">
        <v>5626615.237626251</v>
      </c>
      <c r="P60" s="238">
        <f>K60*Inflation!$F62/Inflation!$E62</f>
        <v>1306.1048710374846</v>
      </c>
      <c r="Q60" s="239">
        <f>L60*Inflation!$F62/Inflation!$E62</f>
        <v>58.203951368043434</v>
      </c>
      <c r="R60" s="238">
        <f>M60*Inflation!$F62/Inflation!$E62</f>
        <v>10876.169801589167</v>
      </c>
      <c r="S60" s="238">
        <f>N60*Inflation!$F62/Inflation!$E62</f>
        <v>14537.914286591127</v>
      </c>
      <c r="T60" s="238">
        <f>O60*Inflation!$F62/Inflation!$E62</f>
        <v>28772.073330855546</v>
      </c>
      <c r="U60" s="37"/>
    </row>
    <row r="61" spans="1:21" ht="15">
      <c r="A61" s="240">
        <v>1957</v>
      </c>
      <c r="B61" s="237">
        <f t="shared" si="0"/>
        <v>0.1496634277648573</v>
      </c>
      <c r="C61" s="237">
        <v>0.8503365722351427</v>
      </c>
      <c r="D61" s="237">
        <v>0.7382708924717027</v>
      </c>
      <c r="E61" s="237">
        <v>0.4836663966307306</v>
      </c>
      <c r="F61" s="236">
        <f t="shared" si="1"/>
        <v>0.3666701756044121</v>
      </c>
      <c r="G61" s="236">
        <f t="shared" si="2"/>
        <v>0.6733724339111049</v>
      </c>
      <c r="H61" s="237">
        <v>0.3266275660888951</v>
      </c>
      <c r="I61" s="237">
        <v>0.21294452616097634</v>
      </c>
      <c r="J61" s="237">
        <v>0.07760405416435757</v>
      </c>
      <c r="K61" s="248">
        <v>224309.16637371463</v>
      </c>
      <c r="L61" s="249">
        <v>9882.837561259494</v>
      </c>
      <c r="M61" s="248">
        <v>1906850.2862122173</v>
      </c>
      <c r="N61" s="248">
        <v>2566534.661205241</v>
      </c>
      <c r="O61" s="248">
        <v>5144620.767966238</v>
      </c>
      <c r="P61" s="238">
        <f>K61*Inflation!$F63/Inflation!$E63</f>
        <v>1162.293809396109</v>
      </c>
      <c r="Q61" s="239">
        <f>L61*Inflation!$F63/Inflation!$E63</f>
        <v>51.20950294818318</v>
      </c>
      <c r="R61" s="238">
        <f>M61*Inflation!$F63/Inflation!$E63</f>
        <v>9880.649636123722</v>
      </c>
      <c r="S61" s="238">
        <f>N61*Inflation!$F63/Inflation!$E63</f>
        <v>13298.909699255868</v>
      </c>
      <c r="T61" s="238">
        <f>O61*Inflation!$F63/Inflation!$E63</f>
        <v>26657.67506056998</v>
      </c>
      <c r="U61" s="37"/>
    </row>
    <row r="62" spans="1:21" ht="15">
      <c r="A62" s="240">
        <v>1956</v>
      </c>
      <c r="B62" s="237">
        <f t="shared" si="0"/>
        <v>0.13244380166273673</v>
      </c>
      <c r="C62" s="237">
        <v>0.8675561983372633</v>
      </c>
      <c r="D62" s="237">
        <v>0.766383540706238</v>
      </c>
      <c r="E62" s="237">
        <v>0.5192097381009134</v>
      </c>
      <c r="F62" s="236">
        <f t="shared" si="1"/>
        <v>0.34834646023634985</v>
      </c>
      <c r="G62" s="236">
        <f t="shared" si="2"/>
        <v>0.6752125747931588</v>
      </c>
      <c r="H62" s="237">
        <v>0.3247874252068412</v>
      </c>
      <c r="I62" s="237">
        <v>0.21186442497584004</v>
      </c>
      <c r="J62" s="237">
        <v>0.07840683073513227</v>
      </c>
      <c r="K62" s="248">
        <v>201534.85911743742</v>
      </c>
      <c r="L62" s="249">
        <v>8792.361298716442</v>
      </c>
      <c r="M62" s="248">
        <v>1695411.8725923295</v>
      </c>
      <c r="N62" s="248">
        <v>2280542.7171735303</v>
      </c>
      <c r="O62" s="248">
        <v>4623312.781928677</v>
      </c>
      <c r="P62" s="238">
        <f>K62*Inflation!$F64/Inflation!$E64</f>
        <v>1063.9272586619527</v>
      </c>
      <c r="Q62" s="239">
        <f>L62*Inflation!$F64/Inflation!$E64</f>
        <v>46.415954513645</v>
      </c>
      <c r="R62" s="238">
        <f>M62*Inflation!$F64/Inflation!$E64</f>
        <v>8950.28737861665</v>
      </c>
      <c r="S62" s="238">
        <f>N62*Inflation!$F64/Inflation!$E64</f>
        <v>12039.264929001958</v>
      </c>
      <c r="T62" s="238">
        <f>O62*Inflation!$F64/Inflation!$E64</f>
        <v>24407.035663978328</v>
      </c>
      <c r="U62" s="37"/>
    </row>
    <row r="63" spans="1:21" ht="15">
      <c r="A63" s="240">
        <v>1955</v>
      </c>
      <c r="B63" s="237">
        <f t="shared" si="0"/>
        <v>0.11411342255593326</v>
      </c>
      <c r="C63" s="237">
        <v>0.8858865774440667</v>
      </c>
      <c r="D63" s="237">
        <v>0.7946182653430589</v>
      </c>
      <c r="E63" s="237">
        <v>0.5454997378378857</v>
      </c>
      <c r="F63" s="236">
        <f t="shared" si="1"/>
        <v>0.340386839606181</v>
      </c>
      <c r="G63" s="236">
        <f t="shared" si="2"/>
        <v>0.6731443405678833</v>
      </c>
      <c r="H63" s="237">
        <v>0.3268556594321167</v>
      </c>
      <c r="I63" s="237">
        <v>0.21354032379923676</v>
      </c>
      <c r="J63" s="237">
        <v>0.07880753094909192</v>
      </c>
      <c r="K63" s="248">
        <v>183638.97167501217</v>
      </c>
      <c r="L63" s="249">
        <v>7938.345467567426</v>
      </c>
      <c r="M63" s="248">
        <v>1548323.5463231562</v>
      </c>
      <c r="N63" s="248">
        <v>2083343.036955911</v>
      </c>
      <c r="O63" s="248">
        <v>4196356.1605329495</v>
      </c>
      <c r="P63" s="238">
        <f>K63*Inflation!$F65/Inflation!$E65</f>
        <v>973.2665607978807</v>
      </c>
      <c r="Q63" s="239">
        <f>L63*Inflation!$F65/Inflation!$E65</f>
        <v>42.072366890170784</v>
      </c>
      <c r="R63" s="238">
        <f>M63*Inflation!$F65/Inflation!$E65</f>
        <v>8205.94626068343</v>
      </c>
      <c r="S63" s="238">
        <f>N63*Inflation!$F65/Inflation!$E65</f>
        <v>11041.491324230685</v>
      </c>
      <c r="T63" s="238">
        <f>O63*Inflation!$F65/Inflation!$E65</f>
        <v>22240.230877968035</v>
      </c>
      <c r="U63" s="37"/>
    </row>
    <row r="64" spans="1:21" ht="15">
      <c r="A64" s="240">
        <v>1954</v>
      </c>
      <c r="B64" s="237">
        <f t="shared" si="0"/>
        <v>0.10503471954802668</v>
      </c>
      <c r="C64" s="237">
        <v>0.8949652804519733</v>
      </c>
      <c r="D64" s="237">
        <v>0.8167905123604366</v>
      </c>
      <c r="E64" s="237">
        <v>0.5759853578233981</v>
      </c>
      <c r="F64" s="236">
        <f t="shared" si="1"/>
        <v>0.3189799226285752</v>
      </c>
      <c r="G64" s="236">
        <f t="shared" si="2"/>
        <v>0.6786558266281656</v>
      </c>
      <c r="H64" s="237">
        <v>0.3213441733718344</v>
      </c>
      <c r="I64" s="237">
        <v>0.21067923479359024</v>
      </c>
      <c r="J64" s="237">
        <v>0.0792721083812191</v>
      </c>
      <c r="K64" s="248">
        <v>170669.9395851999</v>
      </c>
      <c r="L64" s="249">
        <v>7319.180359111298</v>
      </c>
      <c r="M64" s="248">
        <v>1402739.449619368</v>
      </c>
      <c r="N64" s="248">
        <v>1886291.5006597</v>
      </c>
      <c r="O64" s="248">
        <v>3823026.7244580644</v>
      </c>
      <c r="P64" s="238">
        <f>K64*Inflation!$F66/Inflation!$E66</f>
        <v>906.107957792191</v>
      </c>
      <c r="Q64" s="239">
        <f>L64*Inflation!$F66/Inflation!$E66</f>
        <v>38.85843976991811</v>
      </c>
      <c r="R64" s="238">
        <f>M64*Inflation!$F66/Inflation!$E66</f>
        <v>7447.3183801335845</v>
      </c>
      <c r="S64" s="238">
        <f>N64*Inflation!$F66/Inflation!$E66</f>
        <v>10014.556421696563</v>
      </c>
      <c r="T64" s="238">
        <f>O64*Inflation!$F66/Inflation!$E66</f>
        <v>20296.924849817326</v>
      </c>
      <c r="U64" s="37"/>
    </row>
    <row r="65" spans="1:21" ht="15">
      <c r="A65" s="240">
        <v>1953</v>
      </c>
      <c r="B65" s="237">
        <f t="shared" si="0"/>
        <v>0.10837759100180477</v>
      </c>
      <c r="C65" s="237">
        <v>0.8916224089981952</v>
      </c>
      <c r="D65" s="237">
        <v>0.8131855003753844</v>
      </c>
      <c r="E65" s="237">
        <v>0.5714057205081559</v>
      </c>
      <c r="F65" s="236">
        <f t="shared" si="1"/>
        <v>0.32021668849003937</v>
      </c>
      <c r="G65" s="236">
        <f t="shared" si="2"/>
        <v>0.6852891187182149</v>
      </c>
      <c r="H65" s="237">
        <v>0.3147108812817851</v>
      </c>
      <c r="I65" s="237">
        <v>0.20601116273554618</v>
      </c>
      <c r="J65" s="237">
        <v>0.07780477613331974</v>
      </c>
      <c r="K65" s="248">
        <v>160685.50757693156</v>
      </c>
      <c r="L65" s="249">
        <v>6848.094961913669</v>
      </c>
      <c r="M65" s="248">
        <v>1293805.6931369049</v>
      </c>
      <c r="N65" s="248">
        <v>1738363.3138769164</v>
      </c>
      <c r="O65" s="248">
        <v>3538866.563150227</v>
      </c>
      <c r="P65" s="238">
        <f>K65*Inflation!$F67/Inflation!$E67</f>
        <v>846.876670719524</v>
      </c>
      <c r="Q65" s="239">
        <f>L65*Inflation!$F67/Inflation!$E67</f>
        <v>36.092189952724674</v>
      </c>
      <c r="R65" s="238">
        <f>M65*Inflation!$F67/Inflation!$E67</f>
        <v>6818.87168596808</v>
      </c>
      <c r="S65" s="238">
        <f>N65*Inflation!$F67/Inflation!$E67</f>
        <v>9161.867538378998</v>
      </c>
      <c r="T65" s="238">
        <f>O65*Inflation!$F67/Inflation!$E67</f>
        <v>18651.23730393943</v>
      </c>
      <c r="U65" s="37"/>
    </row>
    <row r="66" spans="1:21" ht="15">
      <c r="A66" s="240">
        <v>1952</v>
      </c>
      <c r="B66" s="237">
        <f t="shared" si="0"/>
        <v>0.1404333082796324</v>
      </c>
      <c r="C66" s="237">
        <v>0.8595666917203676</v>
      </c>
      <c r="D66" s="237">
        <v>0.7464895664153665</v>
      </c>
      <c r="E66" s="237">
        <v>0.4924964862300733</v>
      </c>
      <c r="F66" s="236">
        <f t="shared" si="1"/>
        <v>0.3670702054902943</v>
      </c>
      <c r="G66" s="236">
        <f t="shared" si="2"/>
        <v>0.6846343885760904</v>
      </c>
      <c r="H66" s="237">
        <v>0.3153656114239097</v>
      </c>
      <c r="I66" s="237">
        <v>0.20715053049347923</v>
      </c>
      <c r="J66" s="237">
        <v>0.07907889894663653</v>
      </c>
      <c r="K66" s="248">
        <v>156536.36018253208</v>
      </c>
      <c r="L66" s="249">
        <v>6621.644572081289</v>
      </c>
      <c r="M66" s="248">
        <v>1270029.8970439648</v>
      </c>
      <c r="N66" s="248">
        <v>1710643.4540932085</v>
      </c>
      <c r="O66" s="248">
        <v>3505824.2878181045</v>
      </c>
      <c r="P66" s="238">
        <f>K66*Inflation!$F68/Inflation!$E68</f>
        <v>871.6765265577939</v>
      </c>
      <c r="Q66" s="239">
        <f>L66*Inflation!$F68/Inflation!$E68</f>
        <v>36.872788749921234</v>
      </c>
      <c r="R66" s="238">
        <f>M66*Inflation!$F68/Inflation!$E68</f>
        <v>7072.192351917049</v>
      </c>
      <c r="S66" s="238">
        <f>N66*Inflation!$F68/Inflation!$E68</f>
        <v>9525.759654204545</v>
      </c>
      <c r="T66" s="238">
        <f>O66*Inflation!$F68/Inflation!$E68</f>
        <v>19522.267761712337</v>
      </c>
      <c r="U66" s="37"/>
    </row>
    <row r="67" spans="1:21" ht="15">
      <c r="A67" s="240">
        <v>1951</v>
      </c>
      <c r="B67" s="237">
        <f t="shared" si="0"/>
        <v>0.09713926477611479</v>
      </c>
      <c r="C67" s="237">
        <v>0.9028607352238852</v>
      </c>
      <c r="D67" s="237">
        <v>0.79989364543107</v>
      </c>
      <c r="E67" s="237">
        <v>0.545677338331258</v>
      </c>
      <c r="F67" s="236">
        <f t="shared" si="1"/>
        <v>0.35718339689262724</v>
      </c>
      <c r="G67" s="236">
        <f t="shared" si="2"/>
        <v>0.6851197826291995</v>
      </c>
      <c r="H67" s="237">
        <v>0.31488021737080046</v>
      </c>
      <c r="I67" s="237">
        <v>0.206015256374054</v>
      </c>
      <c r="J67" s="237">
        <v>0.07859942318127353</v>
      </c>
      <c r="K67" s="248">
        <v>133992.71603505634</v>
      </c>
      <c r="L67" s="249">
        <v>5629.034000632716</v>
      </c>
      <c r="M67" s="248">
        <v>1077352.884076273</v>
      </c>
      <c r="N67" s="248">
        <v>1443279.9626800572</v>
      </c>
      <c r="O67" s="248">
        <v>2945968.8858239176</v>
      </c>
      <c r="P67" s="238">
        <f>K67*Inflation!$F69/Inflation!$E69</f>
        <v>805.6678048620211</v>
      </c>
      <c r="Q67" s="239">
        <f>L67*Inflation!$F69/Inflation!$E69</f>
        <v>33.846104482253494</v>
      </c>
      <c r="R67" s="238">
        <f>M67*Inflation!$F69/Inflation!$E69</f>
        <v>6477.878491159233</v>
      </c>
      <c r="S67" s="238">
        <f>N67*Inflation!$F69/Inflation!$E69</f>
        <v>8678.115003128665</v>
      </c>
      <c r="T67" s="238">
        <f>O67*Inflation!$F69/Inflation!$E69</f>
        <v>17713.442608422094</v>
      </c>
      <c r="U67" s="37"/>
    </row>
    <row r="68" spans="1:21" ht="15">
      <c r="A68" s="240">
        <v>1950</v>
      </c>
      <c r="B68" s="237">
        <f t="shared" si="0"/>
        <v>0.13667083394279034</v>
      </c>
      <c r="C68" s="237">
        <v>0.8633291660572097</v>
      </c>
      <c r="D68" s="237">
        <v>0.7704908440061667</v>
      </c>
      <c r="E68" s="237">
        <v>0.534912399966647</v>
      </c>
      <c r="F68" s="236">
        <f t="shared" si="1"/>
        <v>0.3284167660905627</v>
      </c>
      <c r="G68" s="236">
        <f t="shared" si="2"/>
        <v>0.6939835224503785</v>
      </c>
      <c r="H68" s="237">
        <v>0.30601647754962147</v>
      </c>
      <c r="I68" s="237">
        <v>0.20223003450493302</v>
      </c>
      <c r="J68" s="237">
        <v>0.07859308373974937</v>
      </c>
      <c r="K68" s="248">
        <v>107789.32333348313</v>
      </c>
      <c r="L68" s="249">
        <v>4489.101948869572</v>
      </c>
      <c r="M68" s="248">
        <v>840518.0603499203</v>
      </c>
      <c r="N68" s="248">
        <v>1136808.0751312752</v>
      </c>
      <c r="O68" s="248">
        <v>2361502.734061077</v>
      </c>
      <c r="P68" s="238">
        <f>K68*Inflation!$F70/Inflation!$E70</f>
        <v>678.4577223998989</v>
      </c>
      <c r="Q68" s="239">
        <f>L68*Inflation!$F70/Inflation!$E70</f>
        <v>28.25572876478859</v>
      </c>
      <c r="R68" s="238">
        <f>M68*Inflation!$F70/Inflation!$E70</f>
        <v>5290.468028050476</v>
      </c>
      <c r="S68" s="238">
        <f>N68*Inflation!$F70/Inflation!$E70</f>
        <v>7155.404576324981</v>
      </c>
      <c r="T68" s="238">
        <f>O68*Inflation!$F70/Inflation!$E70</f>
        <v>14863.993175236117</v>
      </c>
      <c r="U68" s="37"/>
    </row>
    <row r="69" spans="1:21" ht="15">
      <c r="A69" s="240">
        <v>1949</v>
      </c>
      <c r="B69" s="237">
        <f t="shared" si="0"/>
        <v>0.1517542502931013</v>
      </c>
      <c r="C69" s="237">
        <v>0.8482457497068987</v>
      </c>
      <c r="D69" s="237">
        <v>0.74946177408696</v>
      </c>
      <c r="E69" s="237">
        <v>0.5143932425392649</v>
      </c>
      <c r="F69" s="236">
        <f t="shared" si="1"/>
        <v>0.3338525071676338</v>
      </c>
      <c r="G69" s="236">
        <f t="shared" si="2"/>
        <v>0.6922667000633917</v>
      </c>
      <c r="H69" s="237">
        <v>0.30773329993660825</v>
      </c>
      <c r="I69" s="237">
        <v>0.20258142854407468</v>
      </c>
      <c r="J69" s="237">
        <v>0.0785979450881783</v>
      </c>
      <c r="K69" s="248">
        <v>93033.33091278774</v>
      </c>
      <c r="L69" s="249">
        <v>3843.486</v>
      </c>
      <c r="M69" s="248">
        <v>729640.7379152362</v>
      </c>
      <c r="N69" s="248">
        <v>983494.2521216124</v>
      </c>
      <c r="O69" s="248">
        <v>2041586.9525922406</v>
      </c>
      <c r="P69" s="238">
        <f>K69*Inflation!$F71/Inflation!$E71</f>
        <v>622.7104574671695</v>
      </c>
      <c r="Q69" s="239">
        <f>L69*Inflation!$F71/Inflation!$E71</f>
        <v>25.726037129341176</v>
      </c>
      <c r="R69" s="238">
        <f>M69*Inflation!$F71/Inflation!$E71</f>
        <v>4883.786415427885</v>
      </c>
      <c r="S69" s="238">
        <f>N69*Inflation!$F71/Inflation!$E71</f>
        <v>6582.932693542849</v>
      </c>
      <c r="T69" s="238">
        <f>O69*Inflation!$F71/Inflation!$E71</f>
        <v>13665.183571675943</v>
      </c>
      <c r="U69" s="37"/>
    </row>
    <row r="70" spans="1:21" ht="15">
      <c r="A70" s="240">
        <v>1948</v>
      </c>
      <c r="B70" s="237">
        <f t="shared" si="0"/>
        <v>0.11363196182259916</v>
      </c>
      <c r="C70" s="237">
        <v>0.8863680381774008</v>
      </c>
      <c r="D70" s="237">
        <v>0.8019627798814364</v>
      </c>
      <c r="E70" s="237">
        <v>0.569086224766713</v>
      </c>
      <c r="F70" s="236">
        <f t="shared" si="1"/>
        <v>0.31728181341068784</v>
      </c>
      <c r="G70" s="236">
        <f t="shared" si="2"/>
        <v>0.6887849426980299</v>
      </c>
      <c r="H70" s="237">
        <v>0.31121505730197013</v>
      </c>
      <c r="I70" s="237">
        <v>0.20187918874626573</v>
      </c>
      <c r="J70" s="237">
        <v>0.07707852705656694</v>
      </c>
      <c r="K70" s="248">
        <v>73699.73845272431</v>
      </c>
      <c r="L70" s="249">
        <v>3015.1299998394043</v>
      </c>
      <c r="M70" s="248">
        <v>579905.3164341187</v>
      </c>
      <c r="N70" s="248">
        <v>769667.3285275626</v>
      </c>
      <c r="O70" s="248">
        <v>1569614.5557086945</v>
      </c>
      <c r="P70" s="238">
        <f>K70*Inflation!$F72/Inflation!$E72</f>
        <v>724.2763571706024</v>
      </c>
      <c r="Q70" s="239">
        <f>L70*Inflation!$F72/Inflation!$E72</f>
        <v>29.630870048206514</v>
      </c>
      <c r="R70" s="238">
        <f>M70*Inflation!$F72/Inflation!$E72</f>
        <v>5698.957946237368</v>
      </c>
      <c r="S70" s="238">
        <f>N70*Inflation!$F72/Inflation!$E72</f>
        <v>7563.823978788707</v>
      </c>
      <c r="T70" s="238">
        <f>O70*Inflation!$F72/Inflation!$E72</f>
        <v>15425.22044769378</v>
      </c>
      <c r="U70" s="37"/>
    </row>
    <row r="71" spans="1:21" ht="15">
      <c r="A71" s="240">
        <v>1947</v>
      </c>
      <c r="B71" s="237">
        <f t="shared" si="0"/>
        <v>0.09555122440204511</v>
      </c>
      <c r="C71" s="237">
        <v>0.9044487755979549</v>
      </c>
      <c r="D71" s="237">
        <v>0.8777241317968845</v>
      </c>
      <c r="E71" s="237">
        <v>0.6727796034239717</v>
      </c>
      <c r="F71" s="236">
        <f t="shared" si="1"/>
        <v>0.2316691721739832</v>
      </c>
      <c r="G71" s="236">
        <f t="shared" si="2"/>
        <v>0.6796749616744518</v>
      </c>
      <c r="H71" s="237">
        <v>0.32032503832554815</v>
      </c>
      <c r="I71" s="237">
        <v>0.21724417010964103</v>
      </c>
      <c r="J71" s="237">
        <v>0.08033118148187973</v>
      </c>
      <c r="K71" s="248">
        <v>43871.53436403954</v>
      </c>
      <c r="L71" s="249">
        <v>1774.5158219566713</v>
      </c>
      <c r="M71" s="248">
        <v>353888.681172723</v>
      </c>
      <c r="N71" s="248">
        <v>491285.5811387617</v>
      </c>
      <c r="O71" s="248">
        <v>982567.2148391206</v>
      </c>
      <c r="P71" s="238">
        <f>K71*Inflation!$F73/Inflation!$E73</f>
        <v>578.5793807759637</v>
      </c>
      <c r="Q71" s="239">
        <f>L71*Inflation!$F73/Inflation!$E73</f>
        <v>23.402378793626184</v>
      </c>
      <c r="R71" s="238">
        <f>M71*Inflation!$F73/Inflation!$E73</f>
        <v>4667.096717373247</v>
      </c>
      <c r="S71" s="238">
        <f>N71*Inflation!$F73/Inflation!$E73</f>
        <v>6479.091999855272</v>
      </c>
      <c r="T71" s="238">
        <f>O71*Inflation!$F73/Inflation!$E73</f>
        <v>12958.131940750223</v>
      </c>
      <c r="U71" s="37"/>
    </row>
    <row r="72" spans="1:21" ht="15">
      <c r="A72" s="240">
        <v>1946</v>
      </c>
      <c r="B72" s="237">
        <f t="shared" si="0"/>
        <v>0.19185062746900017</v>
      </c>
      <c r="C72" s="237">
        <v>0.8081493725309998</v>
      </c>
      <c r="D72" s="237">
        <v>0.6965269796121281</v>
      </c>
      <c r="E72" s="237">
        <v>0.4530652807248604</v>
      </c>
      <c r="F72" s="236">
        <f t="shared" si="1"/>
        <v>0.3550840918061394</v>
      </c>
      <c r="G72" s="236">
        <f t="shared" si="2"/>
        <v>0.6871238225975527</v>
      </c>
      <c r="H72" s="237">
        <v>0.31287617740244733</v>
      </c>
      <c r="I72" s="237">
        <v>0.2078438234743382</v>
      </c>
      <c r="J72" s="237">
        <v>0.08034213100345809</v>
      </c>
      <c r="K72" s="248">
        <v>33483.41950059749</v>
      </c>
      <c r="L72" s="249">
        <v>1343.5222074614744</v>
      </c>
      <c r="M72" s="248">
        <v>267053.648486525</v>
      </c>
      <c r="N72" s="248">
        <v>363089.86033952364</v>
      </c>
      <c r="O72" s="248">
        <v>749436.266711812</v>
      </c>
      <c r="P72" s="238">
        <f>K72*Inflation!$F74/Inflation!$E74</f>
        <v>610.6855020400279</v>
      </c>
      <c r="Q72" s="239">
        <f>L72*Inflation!$F74/Inflation!$E74</f>
        <v>24.503755769356125</v>
      </c>
      <c r="R72" s="238">
        <f>M72*Inflation!$F74/Inflation!$E74</f>
        <v>4870.643256573735</v>
      </c>
      <c r="S72" s="238">
        <f>N72*Inflation!$F74/Inflation!$E74</f>
        <v>6622.194416049082</v>
      </c>
      <c r="T72" s="238">
        <f>O72*Inflation!$F74/Inflation!$E74</f>
        <v>13668.552065769161</v>
      </c>
      <c r="U72" s="37"/>
    </row>
    <row r="73" spans="1:21" ht="15">
      <c r="A73" s="240">
        <v>1945</v>
      </c>
      <c r="B73" s="237">
        <f t="shared" si="0"/>
        <v>0.08637070439391736</v>
      </c>
      <c r="C73" s="237">
        <v>0.9136292956060826</v>
      </c>
      <c r="D73" s="237">
        <v>0.8477955366495287</v>
      </c>
      <c r="E73" s="237">
        <v>0.6119744769890599</v>
      </c>
      <c r="F73" s="236">
        <f t="shared" si="1"/>
        <v>0.3016548186170227</v>
      </c>
      <c r="G73" s="236">
        <f t="shared" si="2"/>
        <v>0.7124819581214443</v>
      </c>
      <c r="H73" s="237">
        <v>0.2875180418785556</v>
      </c>
      <c r="I73" s="237">
        <v>0.1857671979869777</v>
      </c>
      <c r="J73" s="237">
        <v>0.06711452251358764</v>
      </c>
      <c r="K73" s="248">
        <v>21525.43772041784</v>
      </c>
      <c r="L73" s="249">
        <v>791.1244125385169</v>
      </c>
      <c r="M73" s="248">
        <v>155208.774297957</v>
      </c>
      <c r="N73" s="248">
        <v>204636.85714675667</v>
      </c>
      <c r="O73" s="248">
        <v>393841.87024573097</v>
      </c>
      <c r="P73" s="238">
        <f>K73*Inflation!$F75/Inflation!$E75</f>
        <v>523.7214088950875</v>
      </c>
      <c r="Q73" s="239">
        <f>L73*Inflation!$F75/Inflation!$E75</f>
        <v>19.248332941121152</v>
      </c>
      <c r="R73" s="238">
        <f>M73*Inflation!$F75/Inflation!$E75</f>
        <v>3776.2836233105786</v>
      </c>
      <c r="S73" s="238">
        <f>N73*Inflation!$F75/Inflation!$E75</f>
        <v>4978.886122027802</v>
      </c>
      <c r="T73" s="238">
        <f>O73*Inflation!$F75/Inflation!$E75</f>
        <v>9582.310094968261</v>
      </c>
      <c r="U73" s="37"/>
    </row>
    <row r="74" spans="1:21" ht="15">
      <c r="A74" s="240">
        <v>1944</v>
      </c>
      <c r="B74" s="237">
        <f t="shared" si="0"/>
        <v>0.024719305587976192</v>
      </c>
      <c r="C74" s="237">
        <v>0.9752806944120238</v>
      </c>
      <c r="D74" s="237">
        <v>0.917685636085843</v>
      </c>
      <c r="E74" s="237">
        <v>0.7241948949578272</v>
      </c>
      <c r="F74" s="236">
        <f t="shared" si="1"/>
        <v>0.2510857994541966</v>
      </c>
      <c r="G74" s="236">
        <f t="shared" si="2"/>
        <v>0.7157526667756202</v>
      </c>
      <c r="H74" s="237">
        <v>0.28424733322437984</v>
      </c>
      <c r="I74" s="237">
        <v>0.19131854477944185</v>
      </c>
      <c r="J74" s="237">
        <v>0.07428412855661264</v>
      </c>
      <c r="K74" s="248">
        <v>11980.428891647922</v>
      </c>
      <c r="L74" s="249">
        <v>439.09469930778795</v>
      </c>
      <c r="M74" s="248">
        <v>85630.06061403864</v>
      </c>
      <c r="N74" s="248">
        <v>117471.07417967272</v>
      </c>
      <c r="O74" s="248">
        <v>243551.11537099467</v>
      </c>
      <c r="P74" s="238">
        <f>K74*Inflation!$F76/Inflation!$E76</f>
        <v>325.063091333443</v>
      </c>
      <c r="Q74" s="239">
        <f>L74*Inflation!$F76/Inflation!$E76</f>
        <v>11.91388736046202</v>
      </c>
      <c r="R74" s="238">
        <f>M74*Inflation!$F76/Inflation!$E76</f>
        <v>2323.386956010783</v>
      </c>
      <c r="S74" s="238">
        <f>N74*Inflation!$F76/Inflation!$E76</f>
        <v>3187.3241651411495</v>
      </c>
      <c r="T74" s="238">
        <f>O74*Inflation!$F76/Inflation!$E76</f>
        <v>6608.234077111885</v>
      </c>
      <c r="U74" s="37"/>
    </row>
    <row r="75" spans="1:21" ht="15">
      <c r="A75" s="240">
        <v>1943</v>
      </c>
      <c r="B75" s="237">
        <f t="shared" si="0"/>
        <v>0.01681696641834296</v>
      </c>
      <c r="C75" s="237">
        <v>0.983183033581657</v>
      </c>
      <c r="D75" s="237">
        <v>0.9514481773212653</v>
      </c>
      <c r="E75" s="237">
        <v>0.8177062290123703</v>
      </c>
      <c r="F75" s="236">
        <f t="shared" si="1"/>
        <v>0.1654768045692867</v>
      </c>
      <c r="G75" s="236">
        <f t="shared" si="2"/>
        <v>0.688128826648612</v>
      </c>
      <c r="H75" s="237">
        <v>0.31187117335138803</v>
      </c>
      <c r="I75" s="237">
        <v>0.21502326682285985</v>
      </c>
      <c r="J75" s="237">
        <v>0.08966338753025321</v>
      </c>
      <c r="K75" s="248">
        <v>9743.582837288226</v>
      </c>
      <c r="L75" s="249">
        <v>361.75</v>
      </c>
      <c r="M75" s="248">
        <v>76383.26359231469</v>
      </c>
      <c r="N75" s="248">
        <v>107390.64315818953</v>
      </c>
      <c r="O75" s="248">
        <v>239785.2119367985</v>
      </c>
      <c r="P75" s="238">
        <f>K75*Inflation!$F77/Inflation!$E77</f>
        <v>298.17620095398564</v>
      </c>
      <c r="Q75" s="239">
        <f>L75*Inflation!$F77/Inflation!$E77</f>
        <v>11.070387812818627</v>
      </c>
      <c r="R75" s="238">
        <f>M75*Inflation!$F77/Inflation!$E77</f>
        <v>2337.5047695250123</v>
      </c>
      <c r="S75" s="238">
        <f>N75*Inflation!$F77/Inflation!$E77</f>
        <v>3286.4023973163107</v>
      </c>
      <c r="T75" s="238">
        <f>O75*Inflation!$F77/Inflation!$E77</f>
        <v>7337.982827696657</v>
      </c>
      <c r="U75" s="37"/>
    </row>
    <row r="76" spans="1:21" ht="15">
      <c r="A76" s="240">
        <v>1942</v>
      </c>
      <c r="B76" s="237">
        <f t="shared" si="0"/>
        <v>0.030059566750545663</v>
      </c>
      <c r="C76" s="237">
        <v>0.9699404332494543</v>
      </c>
      <c r="D76" s="237">
        <v>0.9315216843515551</v>
      </c>
      <c r="E76" s="237">
        <v>0.8077440862009468</v>
      </c>
      <c r="F76" s="236">
        <f t="shared" si="1"/>
        <v>0.1621963470485075</v>
      </c>
      <c r="G76" s="236">
        <f t="shared" si="2"/>
        <v>0.661800083257887</v>
      </c>
      <c r="H76" s="237">
        <v>0.33819991674211297</v>
      </c>
      <c r="I76" s="237">
        <v>0.23559653051357832</v>
      </c>
      <c r="J76" s="237">
        <v>0.10170811908567788</v>
      </c>
      <c r="K76" s="248">
        <v>7827.962068963468</v>
      </c>
      <c r="L76" s="249">
        <v>292.5935662137165</v>
      </c>
      <c r="M76" s="248">
        <v>66690.773182915</v>
      </c>
      <c r="N76" s="248">
        <v>94792.8025108951</v>
      </c>
      <c r="O76" s="248">
        <v>219488.39820834607</v>
      </c>
      <c r="P76" s="238">
        <f>K76*Inflation!$F78/Inflation!$E78</f>
        <v>264.36205258282075</v>
      </c>
      <c r="Q76" s="239">
        <f>L76*Inflation!$F78/Inflation!$E78</f>
        <v>9.881324801440673</v>
      </c>
      <c r="R76" s="238">
        <f>M76*Inflation!$F78/Inflation!$E78</f>
        <v>2252.247715516239</v>
      </c>
      <c r="S76" s="238">
        <f>N76*Inflation!$F78/Inflation!$E78</f>
        <v>3201.295512303937</v>
      </c>
      <c r="T76" s="238">
        <f>O76*Inflation!$F78/Inflation!$E78</f>
        <v>7412.453325308094</v>
      </c>
      <c r="U76" s="37"/>
    </row>
    <row r="77" spans="1:21" ht="15">
      <c r="A77" s="240">
        <v>1941</v>
      </c>
      <c r="B77" s="237">
        <f t="shared" si="0"/>
        <v>0.020462796094604663</v>
      </c>
      <c r="C77" s="237">
        <v>0.9795372039053953</v>
      </c>
      <c r="D77" s="237">
        <v>0.9507479530903181</v>
      </c>
      <c r="E77" s="237">
        <v>0.855840639092852</v>
      </c>
      <c r="F77" s="236">
        <f t="shared" si="1"/>
        <v>0.12369656481254332</v>
      </c>
      <c r="G77" s="236">
        <f t="shared" si="2"/>
        <v>0.624689159486494</v>
      </c>
      <c r="H77" s="237">
        <v>0.37531084051350605</v>
      </c>
      <c r="I77" s="237">
        <v>0.26042868300006533</v>
      </c>
      <c r="J77" s="237">
        <v>0.11455227232884724</v>
      </c>
      <c r="K77" s="248">
        <v>5829.504008583502</v>
      </c>
      <c r="L77" s="249">
        <v>217.95349587291994</v>
      </c>
      <c r="M77" s="248">
        <v>54878.26625968035</v>
      </c>
      <c r="N77" s="248">
        <v>77641.45570699082</v>
      </c>
      <c r="O77" s="248">
        <v>182715.55968117737</v>
      </c>
      <c r="P77" s="238">
        <f>K77*Inflation!$F79/Inflation!$E79</f>
        <v>214.02553780406652</v>
      </c>
      <c r="Q77" s="239">
        <f>L77*Inflation!$F79/Inflation!$E79</f>
        <v>8.001986807418438</v>
      </c>
      <c r="R77" s="238">
        <f>M77*Inflation!$F79/Inflation!$E79</f>
        <v>2014.8112828619226</v>
      </c>
      <c r="S77" s="238">
        <f>N77*Inflation!$F79/Inflation!$E79</f>
        <v>2850.543423439057</v>
      </c>
      <c r="T77" s="238">
        <f>O77*Inflation!$F79/Inflation!$E79</f>
        <v>6708.254401807544</v>
      </c>
      <c r="U77" s="37"/>
    </row>
    <row r="78" spans="1:21" ht="15">
      <c r="A78" s="240">
        <v>1940</v>
      </c>
      <c r="B78" s="237">
        <f t="shared" si="0"/>
        <v>0.014170221438711494</v>
      </c>
      <c r="C78" s="237">
        <v>0.9858297785612885</v>
      </c>
      <c r="D78" s="237">
        <v>0.9648660586904337</v>
      </c>
      <c r="E78" s="237">
        <v>0.8841887826103726</v>
      </c>
      <c r="F78" s="236">
        <f t="shared" si="1"/>
        <v>0.10164099595091591</v>
      </c>
      <c r="G78" s="236">
        <f t="shared" si="2"/>
        <v>0.6163392790418044</v>
      </c>
      <c r="H78" s="237">
        <v>0.3836607209581956</v>
      </c>
      <c r="I78" s="237">
        <v>0.26998148288130996</v>
      </c>
      <c r="J78" s="237">
        <v>0.12411833870241473</v>
      </c>
      <c r="K78" s="248">
        <v>4600.6709555528105</v>
      </c>
      <c r="L78" s="249">
        <v>181.7403047572027</v>
      </c>
      <c r="M78" s="248">
        <v>43793.81133248604</v>
      </c>
      <c r="N78" s="248">
        <v>62382.63852002623</v>
      </c>
      <c r="O78" s="248">
        <v>149467.995217222</v>
      </c>
      <c r="P78" s="238">
        <f>K78*Inflation!$F80/Inflation!$E80</f>
        <v>183.91868997426826</v>
      </c>
      <c r="Q78" s="239">
        <f>L78*Inflation!$F80/Inflation!$E80</f>
        <v>7.26534001005352</v>
      </c>
      <c r="R78" s="238">
        <f>M78*Inflation!$F80/Inflation!$E80</f>
        <v>1750.7229895521357</v>
      </c>
      <c r="S78" s="238">
        <f>N78*Inflation!$F80/Inflation!$E80</f>
        <v>2493.839108379123</v>
      </c>
      <c r="T78" s="238">
        <f>O78*Inflation!$F80/Inflation!$E80</f>
        <v>5975.206255568544</v>
      </c>
      <c r="U78" s="37"/>
    </row>
    <row r="79" spans="1:21" ht="15">
      <c r="A79" s="240">
        <v>1939</v>
      </c>
      <c r="B79" s="237">
        <f t="shared" si="0"/>
        <v>0.013175891370728166</v>
      </c>
      <c r="C79" s="237">
        <v>0.9868241086292718</v>
      </c>
      <c r="D79" s="237">
        <v>0.9655117460153656</v>
      </c>
      <c r="E79" s="237">
        <v>0.8924340141549648</v>
      </c>
      <c r="F79" s="236">
        <f t="shared" si="1"/>
        <v>0.09439009447430702</v>
      </c>
      <c r="G79" s="236">
        <f t="shared" si="2"/>
        <v>0.6272478633091447</v>
      </c>
      <c r="H79" s="237">
        <v>0.3727521366908552</v>
      </c>
      <c r="I79" s="237">
        <v>0.26107507874063013</v>
      </c>
      <c r="J79" s="237">
        <v>0.1209494061572112</v>
      </c>
      <c r="K79" s="248">
        <v>5072.021662013168</v>
      </c>
      <c r="L79" s="249">
        <v>199.76157315838861</v>
      </c>
      <c r="M79" s="248">
        <v>47230.64729822939</v>
      </c>
      <c r="N79" s="248">
        <v>67222.02574027644</v>
      </c>
      <c r="O79" s="248">
        <v>164322.71881928778</v>
      </c>
      <c r="P79" s="238">
        <f>K79*Inflation!$F81/Inflation!$E81</f>
        <v>209.25385755308085</v>
      </c>
      <c r="Q79" s="239">
        <f>L79*Inflation!$F81/Inflation!$E81</f>
        <v>8.24146317972809</v>
      </c>
      <c r="R79" s="238">
        <f>M79*Inflation!$F81/Inflation!$E81</f>
        <v>1948.5711616540486</v>
      </c>
      <c r="S79" s="238">
        <f>N79*Inflation!$F81/Inflation!$E81</f>
        <v>2773.345450007824</v>
      </c>
      <c r="T79" s="238">
        <f>O79*Inflation!$F81/Inflation!$E81</f>
        <v>6779.380114653961</v>
      </c>
      <c r="U79" s="37"/>
    </row>
    <row r="80" spans="1:21" ht="15">
      <c r="A80" s="240">
        <v>1938</v>
      </c>
      <c r="B80" s="237">
        <f t="shared" si="0"/>
        <v>0.022613839502775956</v>
      </c>
      <c r="C80" s="237">
        <v>0.977386160497224</v>
      </c>
      <c r="D80" s="237">
        <v>0.9488984554159287</v>
      </c>
      <c r="E80" s="237">
        <v>0.8610157213469837</v>
      </c>
      <c r="F80" s="236">
        <f t="shared" si="1"/>
        <v>0.11637043915024037</v>
      </c>
      <c r="G80" s="236">
        <f t="shared" si="2"/>
        <v>0.5842870898013759</v>
      </c>
      <c r="H80" s="237">
        <v>0.41571291019862405</v>
      </c>
      <c r="I80" s="237">
        <v>0.2866675479850749</v>
      </c>
      <c r="J80" s="237">
        <v>0.13032813964190865</v>
      </c>
      <c r="K80" s="248">
        <v>4762.71350931677</v>
      </c>
      <c r="L80" s="249">
        <v>196.3</v>
      </c>
      <c r="M80" s="248">
        <v>49348.047557504615</v>
      </c>
      <c r="N80" s="248">
        <v>69140.97493208743</v>
      </c>
      <c r="O80" s="248">
        <v>165623.31777442445</v>
      </c>
      <c r="P80" s="238">
        <f>K80*Inflation!$F82/Inflation!$E82</f>
        <v>209.37198126446057</v>
      </c>
      <c r="Q80" s="239">
        <f>L80*Inflation!$F82/Inflation!$E82</f>
        <v>8.629475579796008</v>
      </c>
      <c r="R80" s="238">
        <f>M80*Inflation!$F82/Inflation!$E82</f>
        <v>2169.372243036669</v>
      </c>
      <c r="S80" s="238">
        <f>N80*Inflation!$F82/Inflation!$E82</f>
        <v>3039.482194293104</v>
      </c>
      <c r="T80" s="238">
        <f>O80*Inflation!$F82/Inflation!$E82</f>
        <v>7280.908691692255</v>
      </c>
      <c r="U80" s="37"/>
    </row>
    <row r="81" spans="1:21" ht="15">
      <c r="A81" s="240">
        <v>1937</v>
      </c>
      <c r="B81" s="237">
        <f t="shared" si="0"/>
        <v>0.013060191372953334</v>
      </c>
      <c r="C81" s="237">
        <v>0.9869398086270467</v>
      </c>
      <c r="D81" s="237">
        <v>0.967664148726356</v>
      </c>
      <c r="E81" s="237">
        <v>0.8969710618418829</v>
      </c>
      <c r="F81" s="236">
        <f t="shared" si="1"/>
        <v>0.08996874678516376</v>
      </c>
      <c r="G81" s="236">
        <f t="shared" si="2"/>
        <v>0.5804750434735961</v>
      </c>
      <c r="H81" s="237">
        <v>0.4195249565264039</v>
      </c>
      <c r="I81" s="237">
        <v>0.29082614644763516</v>
      </c>
      <c r="J81" s="237">
        <v>0.13186177372254076</v>
      </c>
      <c r="K81" s="248">
        <v>4294.868682945774</v>
      </c>
      <c r="L81" s="249">
        <v>176.94</v>
      </c>
      <c r="M81" s="248">
        <v>44916.611580584555</v>
      </c>
      <c r="N81" s="248">
        <v>63265.38749617613</v>
      </c>
      <c r="O81" s="248">
        <v>151429.42707304168</v>
      </c>
      <c r="P81" s="238">
        <f>K81*Inflation!$F83/Inflation!$E83</f>
        <v>214.80423546935182</v>
      </c>
      <c r="Q81" s="239">
        <f>L81*Inflation!$F83/Inflation!$E83</f>
        <v>8.849504892866358</v>
      </c>
      <c r="R81" s="238">
        <f>M81*Inflation!$F83/Inflation!$E83</f>
        <v>2246.466451641012</v>
      </c>
      <c r="S81" s="238">
        <f>N81*Inflation!$F83/Inflation!$E83</f>
        <v>3164.1650061969976</v>
      </c>
      <c r="T81" s="238">
        <f>O81*Inflation!$F83/Inflation!$E83</f>
        <v>7573.615100072519</v>
      </c>
      <c r="U81" s="37"/>
    </row>
    <row r="82" spans="1:21" ht="15">
      <c r="A82" s="240">
        <v>1936</v>
      </c>
      <c r="B82" s="237">
        <f t="shared" si="0"/>
        <v>0.007780522118392863</v>
      </c>
      <c r="C82" s="237">
        <v>0.9922194778816071</v>
      </c>
      <c r="D82" s="237">
        <v>0.9798941437812257</v>
      </c>
      <c r="E82" s="237">
        <v>0.9133220648393703</v>
      </c>
      <c r="F82" s="236">
        <f t="shared" si="1"/>
        <v>0.07889741304223685</v>
      </c>
      <c r="G82" s="236">
        <f t="shared" si="2"/>
        <v>0.5667593312268097</v>
      </c>
      <c r="H82" s="237">
        <v>0.43324066877319034</v>
      </c>
      <c r="I82" s="237">
        <v>0.3065094684453641</v>
      </c>
      <c r="J82" s="237">
        <v>0.13659203714019885</v>
      </c>
      <c r="K82" s="248">
        <v>3575.277953099966</v>
      </c>
      <c r="L82" s="249">
        <v>147.28</v>
      </c>
      <c r="M82" s="248">
        <v>38456.29090491353</v>
      </c>
      <c r="N82" s="248">
        <v>55085.98219153685</v>
      </c>
      <c r="O82" s="248">
        <v>128502.74353578457</v>
      </c>
      <c r="P82" s="238">
        <f>K82*Inflation!$F84/Inflation!$E84</f>
        <v>185.14648476249334</v>
      </c>
      <c r="Q82" s="239">
        <f>L82*Inflation!$F84/Inflation!$E84</f>
        <v>7.626924293306152</v>
      </c>
      <c r="R82" s="238">
        <f>M82*Inflation!$F84/Inflation!$E84</f>
        <v>1991.4667255101397</v>
      </c>
      <c r="S82" s="238">
        <f>N82*Inflation!$F84/Inflation!$E84</f>
        <v>2852.638618938501</v>
      </c>
      <c r="T82" s="238">
        <f>O82*Inflation!$F84/Inflation!$E84</f>
        <v>6654.540307099168</v>
      </c>
      <c r="U82" s="37"/>
    </row>
    <row r="83" spans="1:21" ht="15">
      <c r="A83" s="240">
        <v>1935</v>
      </c>
      <c r="B83" s="237">
        <f t="shared" si="0"/>
        <v>0.00796775657559845</v>
      </c>
      <c r="C83" s="237">
        <v>0.9920322434244015</v>
      </c>
      <c r="D83" s="237">
        <v>0.9764122147271553</v>
      </c>
      <c r="E83" s="237">
        <v>0.89932156124654</v>
      </c>
      <c r="F83" s="236">
        <f t="shared" si="1"/>
        <v>0.0927106821778616</v>
      </c>
      <c r="G83" s="236">
        <f t="shared" si="2"/>
        <v>0.5391765505798557</v>
      </c>
      <c r="H83" s="237">
        <v>0.4608234494201443</v>
      </c>
      <c r="I83" s="237">
        <v>0.32459608814426594</v>
      </c>
      <c r="J83" s="237">
        <v>0.14654392475903846</v>
      </c>
      <c r="K83" s="248">
        <v>3188.44093190138</v>
      </c>
      <c r="L83" s="249">
        <v>131.52</v>
      </c>
      <c r="M83" s="248">
        <v>36325.88087836416</v>
      </c>
      <c r="N83" s="248">
        <v>51601.30239324547</v>
      </c>
      <c r="O83" s="248">
        <v>120003.97602769452</v>
      </c>
      <c r="P83" s="238">
        <f>K83*Inflation!$F85/Inflation!$E85</f>
        <v>159.36652246281142</v>
      </c>
      <c r="Q83" s="239">
        <f>L83*Inflation!$F85/Inflation!$E85</f>
        <v>6.573709685068508</v>
      </c>
      <c r="R83" s="238">
        <f>M83*Inflation!$F85/Inflation!$E85</f>
        <v>1815.6614579436387</v>
      </c>
      <c r="S83" s="238">
        <f>N83*Inflation!$F85/Inflation!$E85</f>
        <v>2579.1665245181453</v>
      </c>
      <c r="T83" s="238">
        <f>O83*Inflation!$F85/Inflation!$E85</f>
        <v>5998.109028740757</v>
      </c>
      <c r="U83" s="37"/>
    </row>
    <row r="84" spans="1:21" ht="15">
      <c r="A84" s="240">
        <v>1934</v>
      </c>
      <c r="B84" s="237">
        <f t="shared" si="0"/>
        <v>0.009650413810637137</v>
      </c>
      <c r="C84" s="237">
        <v>0.9903495861893629</v>
      </c>
      <c r="D84" s="237">
        <v>0.9712614373528697</v>
      </c>
      <c r="E84" s="237">
        <v>0.882055261736513</v>
      </c>
      <c r="F84" s="236">
        <f t="shared" si="1"/>
        <v>0.10829432445284981</v>
      </c>
      <c r="G84" s="236">
        <f t="shared" si="2"/>
        <v>0.5444779220639252</v>
      </c>
      <c r="H84" s="237">
        <v>0.4555220779360748</v>
      </c>
      <c r="I84" s="237">
        <v>0.3212458597278006</v>
      </c>
      <c r="J84" s="237">
        <v>0.14658911987409554</v>
      </c>
      <c r="K84" s="248">
        <v>3319.353196441126</v>
      </c>
      <c r="L84" s="249">
        <v>136.92</v>
      </c>
      <c r="M84" s="248">
        <v>37414.27498918539</v>
      </c>
      <c r="N84" s="248">
        <v>53148.474819674426</v>
      </c>
      <c r="O84" s="248">
        <v>124297.73352470133</v>
      </c>
      <c r="P84" s="238">
        <f>K84*Inflation!$F86/Inflation!$E86</f>
        <v>163.10778911392123</v>
      </c>
      <c r="Q84" s="239">
        <f>L84*Inflation!$F86/Inflation!$E86</f>
        <v>6.728033193160135</v>
      </c>
      <c r="R84" s="238">
        <f>M84*Inflation!$F86/Inflation!$E86</f>
        <v>1838.478557005992</v>
      </c>
      <c r="S84" s="238">
        <f>N84*Inflation!$F86/Inflation!$E86</f>
        <v>2611.6323601563336</v>
      </c>
      <c r="T84" s="238">
        <f>O84*Inflation!$F86/Inflation!$E86</f>
        <v>6107.794894747034</v>
      </c>
      <c r="U84" s="37"/>
    </row>
    <row r="85" spans="1:21" ht="15">
      <c r="A85" s="240">
        <v>1933</v>
      </c>
      <c r="B85" s="237">
        <f aca="true" t="shared" si="3" ref="B85:B99">1-C85</f>
        <v>0.012118922115993525</v>
      </c>
      <c r="C85" s="237">
        <v>0.9878810778840065</v>
      </c>
      <c r="D85" s="237">
        <v>0.9663911704086814</v>
      </c>
      <c r="E85" s="237">
        <v>0.8607139264154887</v>
      </c>
      <c r="F85" s="236">
        <f aca="true" t="shared" si="4" ref="F85:F103">1-B85-E85</f>
        <v>0.12716715146851776</v>
      </c>
      <c r="G85" s="236">
        <f aca="true" t="shared" si="5" ref="G85:G99">1-H85</f>
        <v>0.5573797349978646</v>
      </c>
      <c r="H85" s="237">
        <v>0.4426202650021354</v>
      </c>
      <c r="I85" s="237">
        <v>0.3121669033268109</v>
      </c>
      <c r="J85" s="237">
        <v>0.14142381155133824</v>
      </c>
      <c r="K85" s="248">
        <v>3571.3247407694544</v>
      </c>
      <c r="L85" s="249">
        <v>147.41</v>
      </c>
      <c r="M85" s="248">
        <v>39347.64524322925</v>
      </c>
      <c r="N85" s="248">
        <v>56030.02119793762</v>
      </c>
      <c r="O85" s="248">
        <v>131063.57541778074</v>
      </c>
      <c r="P85" s="238">
        <f>K85*Inflation!$F87/Inflation!$E87</f>
        <v>172.597514260813</v>
      </c>
      <c r="Q85" s="239">
        <f>L85*Inflation!$F87/Inflation!$E87</f>
        <v>7.124134998629318</v>
      </c>
      <c r="R85" s="238">
        <f>M85*Inflation!$F87/Inflation!$E87</f>
        <v>1901.6208981136956</v>
      </c>
      <c r="S85" s="238">
        <f>N85*Inflation!$F87/Inflation!$E87</f>
        <v>2707.8585916163756</v>
      </c>
      <c r="T85" s="238">
        <f>O85*Inflation!$F87/Inflation!$E87</f>
        <v>6334.1334012570715</v>
      </c>
      <c r="U85" s="37"/>
    </row>
    <row r="86" spans="1:21" ht="15">
      <c r="A86" s="240">
        <v>1932</v>
      </c>
      <c r="B86" s="237">
        <f t="shared" si="3"/>
        <v>0.012172659810524178</v>
      </c>
      <c r="C86" s="237">
        <v>0.9878273401894758</v>
      </c>
      <c r="D86" s="237">
        <v>0.9672508520436193</v>
      </c>
      <c r="E86" s="237">
        <v>0.8665144136601509</v>
      </c>
      <c r="F86" s="236">
        <f t="shared" si="4"/>
        <v>0.1213129265293249</v>
      </c>
      <c r="G86" s="236">
        <f t="shared" si="5"/>
        <v>0.5718753400234635</v>
      </c>
      <c r="H86" s="237">
        <v>0.4281246599765365</v>
      </c>
      <c r="I86" s="237">
        <v>0.30320717086215976</v>
      </c>
      <c r="J86" s="237">
        <v>0.139863646494648</v>
      </c>
      <c r="K86" s="248">
        <v>3722.037759627736</v>
      </c>
      <c r="L86" s="249">
        <v>153.575</v>
      </c>
      <c r="M86" s="248">
        <v>39783.458629441215</v>
      </c>
      <c r="N86" s="248">
        <v>56896.678775805165</v>
      </c>
      <c r="O86" s="248">
        <v>135511.49485583825</v>
      </c>
      <c r="P86" s="238">
        <f>K86*Inflation!$F88/Inflation!$E88</f>
        <v>173.68925207337674</v>
      </c>
      <c r="Q86" s="239">
        <f>L86*Inflation!$F88/Inflation!$E88</f>
        <v>7.166592229799597</v>
      </c>
      <c r="R86" s="238">
        <f>M86*Inflation!$F88/Inflation!$E88</f>
        <v>1856.4989450646729</v>
      </c>
      <c r="S86" s="238">
        <f>N86*Inflation!$F88/Inflation!$E88</f>
        <v>2655.089018499684</v>
      </c>
      <c r="T86" s="238">
        <f>O86*Inflation!$F88/Inflation!$E88</f>
        <v>6323.657015024441</v>
      </c>
      <c r="U86" s="37"/>
    </row>
    <row r="87" spans="1:21" ht="15">
      <c r="A87" s="240">
        <v>1931</v>
      </c>
      <c r="B87" s="237">
        <f t="shared" si="3"/>
        <v>0.013284036306759783</v>
      </c>
      <c r="C87" s="237">
        <v>0.9867159636932402</v>
      </c>
      <c r="D87" s="237">
        <v>0.9664566329933844</v>
      </c>
      <c r="E87" s="237">
        <v>0.8729726616271054</v>
      </c>
      <c r="F87" s="236">
        <f t="shared" si="4"/>
        <v>0.11374330206613481</v>
      </c>
      <c r="G87" s="236">
        <f t="shared" si="5"/>
        <v>0.5950519681512179</v>
      </c>
      <c r="H87" s="237">
        <v>0.4049480318487822</v>
      </c>
      <c r="I87" s="237">
        <v>0.28942272836047844</v>
      </c>
      <c r="J87" s="237">
        <v>0.1384378676069765</v>
      </c>
      <c r="K87" s="248">
        <v>4143.781661293841</v>
      </c>
      <c r="L87" s="249">
        <v>170.96</v>
      </c>
      <c r="M87" s="248">
        <v>42022.035482406136</v>
      </c>
      <c r="N87" s="248">
        <v>60640.758198575946</v>
      </c>
      <c r="O87" s="248">
        <v>149534.89620234465</v>
      </c>
      <c r="P87" s="238">
        <f>K87*Inflation!$F89/Inflation!$E89</f>
        <v>189.70856326521235</v>
      </c>
      <c r="Q87" s="239">
        <f>L87*Inflation!$F89/Inflation!$E89</f>
        <v>7.826806194632867</v>
      </c>
      <c r="R87" s="238">
        <f>M87*Inflation!$F89/Inflation!$E89</f>
        <v>1923.8320520869117</v>
      </c>
      <c r="S87" s="238">
        <f>N87*Inflation!$F89/Inflation!$E89</f>
        <v>2776.2252100833407</v>
      </c>
      <c r="T87" s="238">
        <f>O87*Inflation!$F89/Inflation!$E89</f>
        <v>6845.932685483702</v>
      </c>
      <c r="U87" s="37"/>
    </row>
    <row r="88" spans="1:21" ht="15">
      <c r="A88" s="240">
        <v>1930</v>
      </c>
      <c r="B88" s="237">
        <f t="shared" si="3"/>
        <v>0.014895692901668811</v>
      </c>
      <c r="C88" s="237">
        <v>0.9851043070983312</v>
      </c>
      <c r="D88" s="237">
        <v>0.9670001924906377</v>
      </c>
      <c r="E88" s="237">
        <v>0.8789059946263892</v>
      </c>
      <c r="F88" s="236">
        <f t="shared" si="4"/>
        <v>0.106198312471942</v>
      </c>
      <c r="G88" s="236">
        <f t="shared" si="5"/>
        <v>0.5964679239313032</v>
      </c>
      <c r="H88" s="237">
        <v>0.4035320760686968</v>
      </c>
      <c r="I88" s="237">
        <v>0.2929594333962003</v>
      </c>
      <c r="J88" s="237">
        <v>0.14388651179861445</v>
      </c>
      <c r="K88" s="248">
        <v>4451.505670707861</v>
      </c>
      <c r="L88" s="249">
        <v>182.12</v>
      </c>
      <c r="M88" s="248">
        <v>45190.926847252915</v>
      </c>
      <c r="N88" s="248">
        <v>66310.03117893601</v>
      </c>
      <c r="O88" s="248">
        <v>168405.79352174432</v>
      </c>
      <c r="P88" s="238">
        <f>K88*Inflation!$F90/Inflation!$E90</f>
        <v>204.8679548024356</v>
      </c>
      <c r="Q88" s="239">
        <f>L88*Inflation!$F90/Inflation!$E90</f>
        <v>8.381557766877245</v>
      </c>
      <c r="R88" s="238">
        <f>M88*Inflation!$F90/Inflation!$E90</f>
        <v>2079.7845591312</v>
      </c>
      <c r="S88" s="238">
        <f>N88*Inflation!$F90/Inflation!$E90</f>
        <v>3051.7315882367857</v>
      </c>
      <c r="T88" s="238">
        <f>O88*Inflation!$F90/Inflation!$E90</f>
        <v>7750.400212383602</v>
      </c>
      <c r="U88" s="37"/>
    </row>
    <row r="89" spans="1:21" ht="15">
      <c r="A89" s="240">
        <v>1929</v>
      </c>
      <c r="B89" s="237">
        <f t="shared" si="3"/>
        <v>0.010635761341063033</v>
      </c>
      <c r="C89" s="237">
        <v>0.989364238658937</v>
      </c>
      <c r="D89" s="237">
        <v>0.9757405353927977</v>
      </c>
      <c r="E89" s="237">
        <v>0.8988860122217277</v>
      </c>
      <c r="F89" s="236">
        <f t="shared" si="4"/>
        <v>0.09047822643720926</v>
      </c>
      <c r="G89" s="236">
        <f t="shared" si="5"/>
        <v>0.5920529142910695</v>
      </c>
      <c r="H89" s="237">
        <v>0.40794708570893046</v>
      </c>
      <c r="I89" s="237">
        <v>0.2998052721620999</v>
      </c>
      <c r="J89" s="237">
        <v>0.1513525262914085</v>
      </c>
      <c r="K89" s="248">
        <v>4317.027073464078</v>
      </c>
      <c r="L89" s="249">
        <v>175.88</v>
      </c>
      <c r="M89" s="248">
        <v>44452.117898961624</v>
      </c>
      <c r="N89" s="248">
        <v>66060.4909384964</v>
      </c>
      <c r="O89" s="248">
        <v>172661.29782888317</v>
      </c>
      <c r="P89" s="238">
        <f>K89*Inflation!$F91/Inflation!$E91</f>
        <v>204.1846338516909</v>
      </c>
      <c r="Q89" s="239">
        <f>L89*Inflation!$F91/Inflation!$E91</f>
        <v>8.31868616775174</v>
      </c>
      <c r="R89" s="238">
        <f>M89*Inflation!$F91/Inflation!$E91</f>
        <v>2102.474518383907</v>
      </c>
      <c r="S89" s="238">
        <f>N89*Inflation!$F91/Inflation!$E91</f>
        <v>3124.496771690693</v>
      </c>
      <c r="T89" s="238">
        <f>O89*Inflation!$F91/Inflation!$E91</f>
        <v>8166.449567632441</v>
      </c>
      <c r="U89" s="37"/>
    </row>
    <row r="90" spans="1:21" ht="15">
      <c r="A90" s="240">
        <v>1928</v>
      </c>
      <c r="B90" s="237">
        <f t="shared" si="3"/>
        <v>0.0085174993046645</v>
      </c>
      <c r="C90" s="237">
        <v>0.9914825006953355</v>
      </c>
      <c r="D90" s="237">
        <v>0.9776528325673245</v>
      </c>
      <c r="E90" s="237">
        <v>0.9028697912432427</v>
      </c>
      <c r="F90" s="236">
        <f t="shared" si="4"/>
        <v>0.08861270945209276</v>
      </c>
      <c r="G90" s="236">
        <f t="shared" si="5"/>
        <v>0.5814180428253453</v>
      </c>
      <c r="H90" s="237">
        <v>0.4185819571746548</v>
      </c>
      <c r="I90" s="237">
        <v>0.3115012944009606</v>
      </c>
      <c r="J90" s="237">
        <v>0.1611092028581451</v>
      </c>
      <c r="K90" s="248">
        <v>3988.5590294900876</v>
      </c>
      <c r="L90" s="249">
        <v>161.76</v>
      </c>
      <c r="M90" s="248">
        <v>42305.92208891896</v>
      </c>
      <c r="N90" s="248">
        <v>63708.069974688115</v>
      </c>
      <c r="O90" s="248">
        <v>170890.43826957705</v>
      </c>
      <c r="P90" s="238">
        <f>K90*Inflation!$F92/Inflation!$E92</f>
        <v>188.64891305367578</v>
      </c>
      <c r="Q90" s="239">
        <f>L90*Inflation!$F92/Inflation!$E92</f>
        <v>7.650845317804874</v>
      </c>
      <c r="R90" s="238">
        <f>M90*Inflation!$F92/Inflation!$E92</f>
        <v>2000.96479926696</v>
      </c>
      <c r="S90" s="238">
        <f>N90*Inflation!$F92/Inflation!$E92</f>
        <v>3013.2331161735156</v>
      </c>
      <c r="T90" s="238">
        <f>O90*Inflation!$F92/Inflation!$E92</f>
        <v>8082.692318820577</v>
      </c>
      <c r="U90" s="37"/>
    </row>
    <row r="91" spans="1:21" ht="15">
      <c r="A91" s="240">
        <v>1927</v>
      </c>
      <c r="B91" s="237">
        <f t="shared" si="3"/>
        <v>0.013315890421267906</v>
      </c>
      <c r="C91" s="237">
        <v>0.9866841095787321</v>
      </c>
      <c r="D91" s="237">
        <v>0.965266971104754</v>
      </c>
      <c r="E91" s="237">
        <v>0.8860907061017366</v>
      </c>
      <c r="F91" s="236">
        <f t="shared" si="4"/>
        <v>0.10059340347699552</v>
      </c>
      <c r="G91" s="236">
        <f t="shared" si="5"/>
        <v>0.5784100866619332</v>
      </c>
      <c r="H91" s="237">
        <v>0.42158991333806684</v>
      </c>
      <c r="I91" s="237">
        <v>0.3155851809465181</v>
      </c>
      <c r="J91" s="237">
        <v>0.16442394511420366</v>
      </c>
      <c r="K91" s="248">
        <v>3723.7649737649735</v>
      </c>
      <c r="L91" s="249">
        <v>150.455</v>
      </c>
      <c r="M91" s="248">
        <v>39758.3067242862</v>
      </c>
      <c r="N91" s="248">
        <v>60110.9819104075</v>
      </c>
      <c r="O91" s="248">
        <v>161563.26965982385</v>
      </c>
      <c r="P91" s="238">
        <f>K91*Inflation!$F93/Inflation!$E93</f>
        <v>179.11316963341207</v>
      </c>
      <c r="Q91" s="239">
        <f>L91*Inflation!$F93/Inflation!$E93</f>
        <v>7.236888505868382</v>
      </c>
      <c r="R91" s="238">
        <f>M91*Inflation!$F93/Inflation!$E93</f>
        <v>1912.3753477503335</v>
      </c>
      <c r="S91" s="238">
        <f>N91*Inflation!$F93/Inflation!$E93</f>
        <v>2891.339430819117</v>
      </c>
      <c r="T91" s="238">
        <f>O91*Inflation!$F93/Inflation!$E93</f>
        <v>7771.196498432709</v>
      </c>
      <c r="U91" s="37"/>
    </row>
    <row r="92" spans="1:21" ht="15">
      <c r="A92" s="240">
        <v>1926</v>
      </c>
      <c r="B92" s="237">
        <f t="shared" si="3"/>
        <v>0.010350776804425976</v>
      </c>
      <c r="C92" s="237">
        <v>0.989649223195574</v>
      </c>
      <c r="D92" s="237">
        <v>0.972163680321878</v>
      </c>
      <c r="E92" s="237">
        <v>0.8970986217268877</v>
      </c>
      <c r="F92" s="236">
        <f t="shared" si="4"/>
        <v>0.09255060146868632</v>
      </c>
      <c r="G92" s="236">
        <f t="shared" si="5"/>
        <v>0.5872828390382934</v>
      </c>
      <c r="H92" s="237">
        <v>0.41271716096170663</v>
      </c>
      <c r="I92" s="237">
        <v>0.31441707534163216</v>
      </c>
      <c r="J92" s="237">
        <v>0.16825504933554952</v>
      </c>
      <c r="K92" s="248">
        <v>3700.922495462118</v>
      </c>
      <c r="L92" s="249">
        <v>148.84</v>
      </c>
      <c r="M92" s="248">
        <v>38771.7305556926</v>
      </c>
      <c r="N92" s="248">
        <v>59624.48391673104</v>
      </c>
      <c r="O92" s="248">
        <v>164285.63847899192</v>
      </c>
      <c r="P92" s="238">
        <f>K92*Inflation!$F94/Inflation!$E94</f>
        <v>210.07067053370943</v>
      </c>
      <c r="Q92" s="239">
        <f>L92*Inflation!$F94/Inflation!$E94</f>
        <v>8.448412156854193</v>
      </c>
      <c r="R92" s="238">
        <f>M92*Inflation!$F94/Inflation!$E94</f>
        <v>2200.749528144239</v>
      </c>
      <c r="S92" s="238">
        <f>N92*Inflation!$F94/Inflation!$E94</f>
        <v>3384.387360711286</v>
      </c>
      <c r="T92" s="238">
        <f>O92*Inflation!$F94/Inflation!$E94</f>
        <v>9325.132930142894</v>
      </c>
      <c r="U92" s="37"/>
    </row>
    <row r="93" spans="1:21" ht="15">
      <c r="A93" s="240">
        <v>1925</v>
      </c>
      <c r="B93" s="237">
        <f t="shared" si="3"/>
        <v>0.008487458015793314</v>
      </c>
      <c r="C93" s="237">
        <v>0.9915125419842067</v>
      </c>
      <c r="D93" s="237">
        <v>0.97377349821531</v>
      </c>
      <c r="E93" s="237">
        <v>0.8927349711696766</v>
      </c>
      <c r="F93" s="236">
        <f t="shared" si="4"/>
        <v>0.09877757081453009</v>
      </c>
      <c r="G93" s="236">
        <f t="shared" si="5"/>
        <v>0.5720450225944557</v>
      </c>
      <c r="H93" s="237">
        <v>0.42795497740554433</v>
      </c>
      <c r="I93" s="237">
        <v>0.3215237417134123</v>
      </c>
      <c r="J93" s="237">
        <v>0.16513429950897188</v>
      </c>
      <c r="K93" s="248">
        <v>3151.3719016532855</v>
      </c>
      <c r="L93" s="249">
        <v>125.995</v>
      </c>
      <c r="M93" s="248">
        <v>34701.90310575691</v>
      </c>
      <c r="N93" s="248">
        <v>52958.45321051384</v>
      </c>
      <c r="O93" s="248">
        <v>142989.63033223126</v>
      </c>
      <c r="P93" s="238">
        <f>K93*Inflation!$F95/Inflation!$E95</f>
        <v>184.69098130882267</v>
      </c>
      <c r="Q93" s="239">
        <f>L93*Inflation!$F95/Inflation!$E95</f>
        <v>7.38413012370804</v>
      </c>
      <c r="R93" s="238">
        <f>M93*Inflation!$F95/Inflation!$E95</f>
        <v>2033.7582290822427</v>
      </c>
      <c r="S93" s="238">
        <f>N93*Inflation!$F95/Inflation!$E95</f>
        <v>3103.7113350270884</v>
      </c>
      <c r="T93" s="238">
        <f>O93*Inflation!$F95/Inflation!$E95</f>
        <v>8380.126486877301</v>
      </c>
      <c r="U93" s="37"/>
    </row>
    <row r="94" spans="1:21" ht="15">
      <c r="A94" s="240">
        <v>1924</v>
      </c>
      <c r="B94" s="237">
        <f t="shared" si="3"/>
        <v>0.003904592488617298</v>
      </c>
      <c r="C94" s="237">
        <v>0.9960954075113827</v>
      </c>
      <c r="D94" s="237">
        <v>0.9837302136917216</v>
      </c>
      <c r="E94" s="237">
        <v>0.920311271988053</v>
      </c>
      <c r="F94" s="236">
        <f t="shared" si="4"/>
        <v>0.07578413552332974</v>
      </c>
      <c r="G94" s="236">
        <f t="shared" si="5"/>
        <v>0.5935236188032955</v>
      </c>
      <c r="H94" s="237">
        <v>0.4064763811967045</v>
      </c>
      <c r="I94" s="237">
        <v>0.30559416297330416</v>
      </c>
      <c r="J94" s="237">
        <v>0.16041243230741928</v>
      </c>
      <c r="K94" s="248">
        <v>2921.6631743707558</v>
      </c>
      <c r="L94" s="249">
        <v>115.73</v>
      </c>
      <c r="M94" s="248">
        <v>30859.842007999745</v>
      </c>
      <c r="N94" s="248">
        <v>47271.48091860091</v>
      </c>
      <c r="O94" s="248">
        <v>131548.94176723732</v>
      </c>
      <c r="P94" s="238">
        <f>K94*Inflation!$F96/Inflation!$E96</f>
        <v>183.09742482308866</v>
      </c>
      <c r="Q94" s="239">
        <f>L94*Inflation!$F96/Inflation!$E96</f>
        <v>7.252672094667364</v>
      </c>
      <c r="R94" s="238">
        <f>M94*Inflation!$F96/Inflation!$E96</f>
        <v>1933.9524321892632</v>
      </c>
      <c r="S94" s="238">
        <f>N94*Inflation!$F96/Inflation!$E96</f>
        <v>2962.4518321259616</v>
      </c>
      <c r="T94" s="238">
        <f>O94*Inflation!$F96/Inflation!$E96</f>
        <v>8244.027815071842</v>
      </c>
      <c r="U94" s="37"/>
    </row>
    <row r="95" spans="1:21" ht="15">
      <c r="A95" s="240">
        <v>1923</v>
      </c>
      <c r="B95" s="237">
        <f t="shared" si="3"/>
        <v>0.0028404771022210173</v>
      </c>
      <c r="C95" s="237">
        <v>0.997159522897779</v>
      </c>
      <c r="D95" s="237">
        <v>0.989120759416646</v>
      </c>
      <c r="E95" s="237">
        <v>0.9294847662638152</v>
      </c>
      <c r="F95" s="236">
        <f t="shared" si="4"/>
        <v>0.06767475663396383</v>
      </c>
      <c r="G95" s="236">
        <f t="shared" si="5"/>
        <v>0.578207800239151</v>
      </c>
      <c r="H95" s="237">
        <v>0.42179219976084903</v>
      </c>
      <c r="I95" s="237">
        <v>0.32586860834219533</v>
      </c>
      <c r="J95" s="237">
        <v>0.17115316683423676</v>
      </c>
      <c r="K95" s="248">
        <v>2536.052792498981</v>
      </c>
      <c r="L95" s="249">
        <v>99.535</v>
      </c>
      <c r="M95" s="248">
        <v>27764.60118290127</v>
      </c>
      <c r="N95" s="248">
        <v>43560.13634568008</v>
      </c>
      <c r="O95" s="248">
        <v>120572.57986420776</v>
      </c>
      <c r="P95" s="238">
        <f>K95*Inflation!$F97/Inflation!$E97</f>
        <v>165.49745705688736</v>
      </c>
      <c r="Q95" s="239">
        <f>L95*Inflation!$F97/Inflation!$E97</f>
        <v>6.495444194568714</v>
      </c>
      <c r="R95" s="238">
        <f>M95*Inflation!$F97/Inflation!$E97</f>
        <v>1811.8593215250082</v>
      </c>
      <c r="S95" s="238">
        <f>N95*Inflation!$F97/Inflation!$E97</f>
        <v>2842.642635667547</v>
      </c>
      <c r="T95" s="238">
        <f>O95*Inflation!$F97/Inflation!$E97</f>
        <v>7868.312291185421</v>
      </c>
      <c r="U95" s="37"/>
    </row>
    <row r="96" spans="1:21" ht="15">
      <c r="A96" s="240">
        <v>1922</v>
      </c>
      <c r="B96" s="237">
        <f t="shared" si="3"/>
        <v>0.0005592437182273535</v>
      </c>
      <c r="C96" s="237">
        <v>0.9994407562817726</v>
      </c>
      <c r="D96" s="237">
        <v>0.9951449276742639</v>
      </c>
      <c r="E96" s="237">
        <v>0.9338390457300006</v>
      </c>
      <c r="F96" s="236">
        <f t="shared" si="4"/>
        <v>0.065601710551772</v>
      </c>
      <c r="G96" s="236">
        <f t="shared" si="5"/>
        <v>0.5947516214781885</v>
      </c>
      <c r="H96" s="237">
        <v>0.4052483785218115</v>
      </c>
      <c r="I96" s="237">
        <v>0.313400389837499</v>
      </c>
      <c r="J96" s="237">
        <v>0.16557762991811956</v>
      </c>
      <c r="K96" s="248">
        <v>2289.3683616398994</v>
      </c>
      <c r="L96" s="249">
        <v>89.235</v>
      </c>
      <c r="M96" s="248">
        <v>23988.424426236117</v>
      </c>
      <c r="N96" s="248">
        <v>37541.54763549827</v>
      </c>
      <c r="O96" s="248">
        <v>103196.78602301073</v>
      </c>
      <c r="P96" s="238">
        <f>K96*Inflation!$F98/Inflation!$E98</f>
        <v>148.05697837799582</v>
      </c>
      <c r="Q96" s="239">
        <f>L96*Inflation!$F98/Inflation!$E98</f>
        <v>5.770964903217521</v>
      </c>
      <c r="R96" s="238">
        <f>M96*Inflation!$F98/Inflation!$E98</f>
        <v>1551.3683582371775</v>
      </c>
      <c r="S96" s="238">
        <f>N96*Inflation!$F98/Inflation!$E98</f>
        <v>2427.869712746447</v>
      </c>
      <c r="T96" s="238">
        <f>O96*Inflation!$F98/Inflation!$E98</f>
        <v>6673.895111376068</v>
      </c>
      <c r="U96" s="37"/>
    </row>
    <row r="97" spans="1:21" ht="15">
      <c r="A97" s="240">
        <v>1921</v>
      </c>
      <c r="B97" s="237">
        <f t="shared" si="3"/>
        <v>0.0019313141463354055</v>
      </c>
      <c r="C97" s="237">
        <v>0.9980686858536646</v>
      </c>
      <c r="D97" s="237">
        <v>0.9940542360781506</v>
      </c>
      <c r="E97" s="237">
        <v>0.9366306428166861</v>
      </c>
      <c r="F97" s="236">
        <f t="shared" si="4"/>
        <v>0.06143804303697853</v>
      </c>
      <c r="G97" s="236">
        <f t="shared" si="5"/>
        <v>0.6120276076265994</v>
      </c>
      <c r="H97" s="237">
        <v>0.3879723923734006</v>
      </c>
      <c r="I97" s="237">
        <v>0.3001568979756924</v>
      </c>
      <c r="J97" s="237">
        <v>0.16179003547929646</v>
      </c>
      <c r="K97" s="248">
        <v>2219.4568385216517</v>
      </c>
      <c r="L97" s="249">
        <v>86.055</v>
      </c>
      <c r="M97" s="248">
        <v>22294.881582580238</v>
      </c>
      <c r="N97" s="248">
        <v>34865.36454509309</v>
      </c>
      <c r="O97" s="248">
        <v>97291.35193181396</v>
      </c>
      <c r="P97" s="238">
        <f>K97*Inflation!$F99/Inflation!$E99</f>
        <v>136.01120955944083</v>
      </c>
      <c r="Q97" s="239">
        <f>L97*Inflation!$F99/Inflation!$E99</f>
        <v>5.273562628248199</v>
      </c>
      <c r="R97" s="238">
        <f>M97*Inflation!$F99/Inflation!$E99</f>
        <v>1366.2594191518706</v>
      </c>
      <c r="S97" s="238">
        <f>N97*Inflation!$F99/Inflation!$E99</f>
        <v>2136.595008834498</v>
      </c>
      <c r="T97" s="238">
        <f>O97*Inflation!$F99/Inflation!$E99</f>
        <v>5962.140928468507</v>
      </c>
      <c r="U97" s="37"/>
    </row>
    <row r="98" spans="1:21" ht="15">
      <c r="A98" s="240">
        <v>1920</v>
      </c>
      <c r="B98" s="237">
        <f t="shared" si="3"/>
        <v>0</v>
      </c>
      <c r="C98" s="237">
        <v>1</v>
      </c>
      <c r="D98" s="237">
        <v>0.9974073891178803</v>
      </c>
      <c r="E98" s="237">
        <v>0.9511525154099734</v>
      </c>
      <c r="F98" s="236">
        <f t="shared" si="4"/>
        <v>0.048847484590026635</v>
      </c>
      <c r="G98" s="236">
        <f t="shared" si="5"/>
        <v>0.6152175196939844</v>
      </c>
      <c r="H98" s="237">
        <v>0.3847824803060156</v>
      </c>
      <c r="I98" s="237">
        <v>0.3014711166848684</v>
      </c>
      <c r="J98" s="237">
        <v>0.1652367627818396</v>
      </c>
      <c r="K98" s="248">
        <v>2159.549800693015</v>
      </c>
      <c r="L98" s="249">
        <v>82.89</v>
      </c>
      <c r="M98" s="248">
        <v>21840.89087137869</v>
      </c>
      <c r="N98" s="248">
        <v>34652.12526867345</v>
      </c>
      <c r="O98" s="248">
        <v>99011.76956768028</v>
      </c>
      <c r="P98" s="238">
        <f>K98*Inflation!$F100/Inflation!$E100</f>
        <v>164.61661201127896</v>
      </c>
      <c r="Q98" s="239">
        <f>L98*Inflation!$F100/Inflation!$E100</f>
        <v>6.318479418828919</v>
      </c>
      <c r="R98" s="238">
        <f>M98*Inflation!$F100/Inflation!$E100</f>
        <v>1664.8717512328951</v>
      </c>
      <c r="S98" s="238">
        <f>N98*Inflation!$F100/Inflation!$E100</f>
        <v>2641.4373305440313</v>
      </c>
      <c r="T98" s="238">
        <f>O98*Inflation!$F100/Inflation!$E100</f>
        <v>7547.398096697062</v>
      </c>
      <c r="U98" s="37"/>
    </row>
    <row r="99" spans="1:21" ht="15">
      <c r="A99" s="240">
        <v>1919</v>
      </c>
      <c r="B99" s="237">
        <f t="shared" si="3"/>
        <v>0</v>
      </c>
      <c r="C99" s="237">
        <v>1</v>
      </c>
      <c r="D99" s="237">
        <v>1</v>
      </c>
      <c r="E99" s="237">
        <v>0.9701863795486872</v>
      </c>
      <c r="F99" s="236">
        <f t="shared" si="4"/>
        <v>0.02981362045131275</v>
      </c>
      <c r="G99" s="236">
        <f t="shared" si="5"/>
        <v>0.5884068101179869</v>
      </c>
      <c r="H99" s="237">
        <v>0.41159318988201304</v>
      </c>
      <c r="I99" s="237">
        <v>0.3258607617682088</v>
      </c>
      <c r="J99" s="237">
        <v>0.18040374552313973</v>
      </c>
      <c r="K99" s="248">
        <v>1598.9248818669225</v>
      </c>
      <c r="L99" s="249">
        <v>61.6508126200642</v>
      </c>
      <c r="M99" s="248">
        <v>17282.88830090875</v>
      </c>
      <c r="N99" s="248">
        <v>27681.763237614745</v>
      </c>
      <c r="O99" s="248">
        <v>79784.3443514416</v>
      </c>
      <c r="P99" s="238">
        <f>K99*Inflation!$F101/Inflation!$E101</f>
        <v>136.1489060704833</v>
      </c>
      <c r="Q99" s="239">
        <f>L99*Inflation!$F101/Inflation!$E101</f>
        <v>5.249584137297008</v>
      </c>
      <c r="R99" s="238">
        <f>M99*Inflation!$F101/Inflation!$E101</f>
        <v>1471.6428286234668</v>
      </c>
      <c r="S99" s="238">
        <f>N99*Inflation!$F101/Inflation!$E101</f>
        <v>2357.1099716096896</v>
      </c>
      <c r="T99" s="238">
        <f>O99*Inflation!$F101/Inflation!$E101</f>
        <v>6793.659494695137</v>
      </c>
      <c r="U99" s="37"/>
    </row>
    <row r="100" spans="1:21" ht="15">
      <c r="A100" s="240">
        <v>1918</v>
      </c>
      <c r="B100" s="237"/>
      <c r="C100" s="237"/>
      <c r="D100" s="237"/>
      <c r="E100" s="237">
        <v>0.9102686834576953</v>
      </c>
      <c r="F100" s="236">
        <f t="shared" si="4"/>
        <v>0.0897313165423047</v>
      </c>
      <c r="G100" s="236"/>
      <c r="H100" s="237"/>
      <c r="I100" s="237"/>
      <c r="J100" s="237">
        <v>0.17053471153513564</v>
      </c>
      <c r="K100" s="248">
        <v>1240.0620402218067</v>
      </c>
      <c r="L100" s="249">
        <v>48.03049629588444</v>
      </c>
      <c r="M100" s="248"/>
      <c r="N100" s="248"/>
      <c r="O100" s="248">
        <v>57047.11512696878</v>
      </c>
      <c r="P100" s="238">
        <f>K100*Inflation!$F102/Inflation!$E102</f>
        <v>122.67589564519498</v>
      </c>
      <c r="Q100" s="239">
        <f>L100*Inflation!$F102/Inflation!$E102</f>
        <v>4.751523682094909</v>
      </c>
      <c r="R100" s="238"/>
      <c r="S100" s="238"/>
      <c r="T100" s="238">
        <f>O100*Inflation!$F102/Inflation!$E102</f>
        <v>5643.512755961531</v>
      </c>
      <c r="U100" s="37"/>
    </row>
    <row r="101" spans="1:21" ht="15">
      <c r="A101" s="240">
        <v>1917</v>
      </c>
      <c r="B101" s="237"/>
      <c r="C101" s="237"/>
      <c r="D101" s="237"/>
      <c r="E101" s="237">
        <v>0.9264859055221898</v>
      </c>
      <c r="F101" s="236">
        <f t="shared" si="4"/>
        <v>0.07351409447781021</v>
      </c>
      <c r="G101" s="236"/>
      <c r="H101" s="237"/>
      <c r="I101" s="237"/>
      <c r="J101" s="237">
        <v>0.19019516178166257</v>
      </c>
      <c r="K101" s="248">
        <v>1003.3415194217827</v>
      </c>
      <c r="L101" s="249">
        <v>39.037008496143294</v>
      </c>
      <c r="M101" s="248"/>
      <c r="N101" s="248"/>
      <c r="O101" s="248">
        <v>51722.987916048696</v>
      </c>
      <c r="P101" s="238">
        <f>K101*Inflation!$F103/Inflation!$E103</f>
        <v>109.3583860387876</v>
      </c>
      <c r="Q101" s="239">
        <f>L101*Inflation!$F103/Inflation!$E103</f>
        <v>4.254806725611109</v>
      </c>
      <c r="R101" s="238"/>
      <c r="S101" s="238"/>
      <c r="T101" s="238">
        <f>O101*Inflation!$F103/Inflation!$E103</f>
        <v>5637.504648330015</v>
      </c>
      <c r="U101" s="37"/>
    </row>
    <row r="102" spans="1:21" ht="15">
      <c r="A102" s="240">
        <v>1916</v>
      </c>
      <c r="B102" s="237"/>
      <c r="C102" s="237"/>
      <c r="D102" s="237"/>
      <c r="E102" s="237">
        <v>0.9541323459941442</v>
      </c>
      <c r="F102" s="236">
        <f t="shared" si="4"/>
        <v>0.045867654005855796</v>
      </c>
      <c r="G102" s="236"/>
      <c r="H102" s="237"/>
      <c r="I102" s="237"/>
      <c r="J102" s="237">
        <v>0.20029621544884102</v>
      </c>
      <c r="K102" s="248">
        <v>783.1280478951406</v>
      </c>
      <c r="L102" s="249">
        <v>30.605949325155258</v>
      </c>
      <c r="M102" s="248"/>
      <c r="N102" s="248"/>
      <c r="O102" s="248">
        <v>41570.81807290594</v>
      </c>
      <c r="P102" s="238">
        <f>K102*Inflation!$F104/Inflation!$E104</f>
        <v>89.78746854693463</v>
      </c>
      <c r="Q102" s="239">
        <f>L102*Inflation!$F104/Inflation!$E104</f>
        <v>3.5090439165951177</v>
      </c>
      <c r="R102" s="238"/>
      <c r="S102" s="238"/>
      <c r="T102" s="238">
        <f>O102*Inflation!$F104/Inflation!$E104</f>
        <v>4766.1918510306805</v>
      </c>
      <c r="U102" s="37"/>
    </row>
    <row r="103" spans="1:21" ht="15">
      <c r="A103" s="240">
        <v>1915</v>
      </c>
      <c r="B103" s="237"/>
      <c r="C103" s="237"/>
      <c r="D103" s="237"/>
      <c r="E103" s="237">
        <v>0.9962188425622149</v>
      </c>
      <c r="F103" s="236">
        <f t="shared" si="4"/>
        <v>0.0037811574377850654</v>
      </c>
      <c r="G103" s="236"/>
      <c r="H103" s="237"/>
      <c r="I103" s="237"/>
      <c r="J103" s="237">
        <v>0.18169959480502076</v>
      </c>
      <c r="K103" s="248">
        <v>698.7774683524663</v>
      </c>
      <c r="L103" s="249">
        <v>27.4314412234672</v>
      </c>
      <c r="M103" s="248"/>
      <c r="N103" s="248"/>
      <c r="O103" s="248">
        <v>32944.53409790275</v>
      </c>
      <c r="P103" s="238">
        <f>K103*Inflation!$F105/Inflation!$E105</f>
        <v>88.22135181637898</v>
      </c>
      <c r="Q103" s="239">
        <f>L103*Inflation!$F105/Inflation!$E105</f>
        <v>3.4632467940210456</v>
      </c>
      <c r="R103" s="238"/>
      <c r="S103" s="238"/>
      <c r="T103" s="238">
        <f>O103*Inflation!$F105/Inflation!$E105</f>
        <v>4159.280264045044</v>
      </c>
      <c r="U103" s="37"/>
    </row>
    <row r="104" spans="1:20" ht="59.25" customHeight="1">
      <c r="A104" s="164" t="s">
        <v>437</v>
      </c>
      <c r="B104" s="300" t="s">
        <v>503</v>
      </c>
      <c r="C104" s="301"/>
      <c r="D104" s="301"/>
      <c r="E104" s="302"/>
      <c r="F104" s="242"/>
      <c r="G104" s="243"/>
      <c r="H104" s="300" t="s">
        <v>504</v>
      </c>
      <c r="I104" s="301"/>
      <c r="J104" s="301"/>
      <c r="K104" s="300" t="s">
        <v>505</v>
      </c>
      <c r="L104" s="302"/>
      <c r="M104" s="300" t="s">
        <v>506</v>
      </c>
      <c r="N104" s="301"/>
      <c r="O104" s="302"/>
      <c r="P104" s="244"/>
      <c r="Q104" s="197"/>
      <c r="R104" s="197"/>
      <c r="S104" s="197"/>
      <c r="T104" s="245"/>
    </row>
    <row r="105" ht="15">
      <c r="B105" s="49" t="s">
        <v>25</v>
      </c>
    </row>
    <row r="106" ht="15">
      <c r="B106" s="35" t="s">
        <v>26</v>
      </c>
    </row>
    <row r="108" spans="1:9" ht="15">
      <c r="A108" s="112" t="s">
        <v>410</v>
      </c>
      <c r="B108" s="112" t="s">
        <v>502</v>
      </c>
      <c r="C108" s="110"/>
      <c r="D108" s="110"/>
      <c r="E108" s="110"/>
      <c r="F108" s="110"/>
      <c r="G108" s="110"/>
      <c r="H108" s="110"/>
      <c r="I108" s="113"/>
    </row>
    <row r="109" spans="1:9" ht="15">
      <c r="A109" s="114" t="s">
        <v>413</v>
      </c>
      <c r="B109" s="92" t="s">
        <v>428</v>
      </c>
      <c r="C109" s="58"/>
      <c r="D109" s="58"/>
      <c r="E109" s="58"/>
      <c r="F109" s="58"/>
      <c r="G109" s="58"/>
      <c r="H109" s="58"/>
      <c r="I109" s="115"/>
    </row>
    <row r="110" spans="1:9" ht="15">
      <c r="A110" s="114" t="s">
        <v>415</v>
      </c>
      <c r="B110" s="92" t="s">
        <v>433</v>
      </c>
      <c r="C110" s="123" t="s">
        <v>430</v>
      </c>
      <c r="D110" s="58"/>
      <c r="E110" s="58"/>
      <c r="F110" s="58"/>
      <c r="G110" s="58"/>
      <c r="H110" s="58"/>
      <c r="I110" s="115"/>
    </row>
    <row r="111" spans="1:9" ht="15">
      <c r="A111" s="117"/>
      <c r="B111" s="241"/>
      <c r="C111" s="131"/>
      <c r="D111" s="118"/>
      <c r="E111" s="118"/>
      <c r="F111" s="118"/>
      <c r="G111" s="118"/>
      <c r="H111" s="118"/>
      <c r="I111" s="119"/>
    </row>
  </sheetData>
  <mergeCells count="21">
    <mergeCell ref="A1:A3"/>
    <mergeCell ref="Q1:Q3"/>
    <mergeCell ref="R1:T2"/>
    <mergeCell ref="D1:D2"/>
    <mergeCell ref="B1:B3"/>
    <mergeCell ref="C1:C3"/>
    <mergeCell ref="E1:E3"/>
    <mergeCell ref="G1:G3"/>
    <mergeCell ref="F1:F3"/>
    <mergeCell ref="P1:P2"/>
    <mergeCell ref="M1:O2"/>
    <mergeCell ref="J1:J3"/>
    <mergeCell ref="H1:I2"/>
    <mergeCell ref="P4:T19"/>
    <mergeCell ref="K4:O19"/>
    <mergeCell ref="K1:K3"/>
    <mergeCell ref="L1:L3"/>
    <mergeCell ref="B104:E104"/>
    <mergeCell ref="H104:J104"/>
    <mergeCell ref="K104:L104"/>
    <mergeCell ref="M104:O104"/>
  </mergeCells>
  <hyperlinks>
    <hyperlink ref="C110" r:id="rId1" display="http://piketty.pse.ens.fr/fr/articles-de-presse/56"/>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topLeftCell="A76">
      <selection activeCell="C6" sqref="C6"/>
    </sheetView>
  </sheetViews>
  <sheetFormatPr defaultColWidth="11.421875" defaultRowHeight="15"/>
  <cols>
    <col min="1" max="1" width="11.421875" style="39" customWidth="1"/>
    <col min="2" max="2" width="11.421875" style="48" customWidth="1"/>
    <col min="3" max="3" width="11.421875" style="41" customWidth="1"/>
    <col min="4" max="4" width="15.57421875" style="41" customWidth="1"/>
    <col min="5" max="5" width="9.7109375" style="42" customWidth="1"/>
    <col min="6" max="6" width="13.57421875" style="43" customWidth="1"/>
  </cols>
  <sheetData>
    <row r="1" spans="1:8" ht="15">
      <c r="A1" s="112" t="s">
        <v>410</v>
      </c>
      <c r="B1" s="109" t="s">
        <v>500</v>
      </c>
      <c r="C1" s="110"/>
      <c r="D1" s="110"/>
      <c r="E1" s="110"/>
      <c r="F1" s="110"/>
      <c r="G1" s="110"/>
      <c r="H1" s="196"/>
    </row>
    <row r="2" spans="1:8" ht="15">
      <c r="A2" s="114" t="s">
        <v>413</v>
      </c>
      <c r="B2" s="58" t="s">
        <v>501</v>
      </c>
      <c r="C2" s="58"/>
      <c r="D2" s="58"/>
      <c r="E2" s="58"/>
      <c r="F2" s="58"/>
      <c r="G2" s="58"/>
      <c r="H2" s="139"/>
    </row>
    <row r="3" spans="1:8" ht="15">
      <c r="A3" s="114" t="s">
        <v>415</v>
      </c>
      <c r="B3" s="58" t="s">
        <v>433</v>
      </c>
      <c r="C3" s="123" t="s">
        <v>430</v>
      </c>
      <c r="D3" s="58"/>
      <c r="E3" s="58"/>
      <c r="F3" s="58"/>
      <c r="G3" s="58"/>
      <c r="H3" s="115"/>
    </row>
    <row r="4" spans="1:8" ht="15">
      <c r="A4" s="117"/>
      <c r="B4" s="118"/>
      <c r="C4" s="118"/>
      <c r="D4" s="118"/>
      <c r="E4" s="118"/>
      <c r="F4" s="118"/>
      <c r="G4" s="118"/>
      <c r="H4" s="183"/>
    </row>
    <row r="5" spans="1:8" ht="15">
      <c r="A5" s="130" t="s">
        <v>412</v>
      </c>
      <c r="B5" s="315" t="s">
        <v>42</v>
      </c>
      <c r="C5" s="316"/>
      <c r="D5" s="315"/>
      <c r="E5" s="317"/>
      <c r="F5" s="317"/>
      <c r="G5" s="317"/>
      <c r="H5" s="316"/>
    </row>
    <row r="6" spans="1:6" ht="45">
      <c r="A6" s="220" t="s">
        <v>16</v>
      </c>
      <c r="B6" s="220" t="s">
        <v>496</v>
      </c>
      <c r="C6" s="220" t="s">
        <v>3</v>
      </c>
      <c r="D6" s="220" t="s">
        <v>5</v>
      </c>
      <c r="E6" s="220" t="s">
        <v>4</v>
      </c>
      <c r="F6" s="220" t="s">
        <v>20</v>
      </c>
    </row>
    <row r="7" spans="1:6" ht="15">
      <c r="A7" s="224">
        <v>2013</v>
      </c>
      <c r="B7" s="225"/>
      <c r="C7" s="225">
        <v>0.009</v>
      </c>
      <c r="D7" s="226">
        <f aca="true" t="shared" si="0" ref="D7:D38">LOG(1-C7)</f>
        <v>-0.0039263455147246756</v>
      </c>
      <c r="E7" s="227">
        <v>1</v>
      </c>
      <c r="F7" s="221">
        <v>1</v>
      </c>
    </row>
    <row r="8" spans="1:6" ht="15">
      <c r="A8" s="212">
        <v>2012</v>
      </c>
      <c r="B8" s="213"/>
      <c r="C8" s="213">
        <v>0.02</v>
      </c>
      <c r="D8" s="45">
        <f t="shared" si="0"/>
        <v>-0.00877392430750515</v>
      </c>
      <c r="E8" s="219">
        <f>EXP(SUM($D$7:D8))</f>
        <v>0.9873800382669023</v>
      </c>
      <c r="F8" s="222">
        <v>1</v>
      </c>
    </row>
    <row r="9" spans="1:6" ht="15">
      <c r="A9" s="212">
        <v>2011</v>
      </c>
      <c r="B9" s="213"/>
      <c r="C9" s="213">
        <v>0.021</v>
      </c>
      <c r="D9" s="45">
        <f t="shared" si="0"/>
        <v>-0.009217308196862183</v>
      </c>
      <c r="E9" s="219">
        <f>EXP(SUM($D$7:D9))</f>
        <v>0.9783208668720584</v>
      </c>
      <c r="F9" s="222">
        <v>1</v>
      </c>
    </row>
    <row r="10" spans="1:6" ht="15">
      <c r="A10" s="212">
        <v>2010</v>
      </c>
      <c r="B10" s="214"/>
      <c r="C10" s="214">
        <v>0.015</v>
      </c>
      <c r="D10" s="45">
        <f t="shared" si="0"/>
        <v>-0.006563769502388274</v>
      </c>
      <c r="E10" s="219">
        <f>EXP(SUM($D$7:D10))</f>
        <v>0.9719204227018721</v>
      </c>
      <c r="F10" s="222">
        <v>1</v>
      </c>
    </row>
    <row r="11" spans="1:6" ht="15">
      <c r="A11" s="212">
        <v>2009</v>
      </c>
      <c r="B11" s="214"/>
      <c r="C11" s="214">
        <v>0.001</v>
      </c>
      <c r="D11" s="45">
        <f t="shared" si="0"/>
        <v>-0.0004345117740176917</v>
      </c>
      <c r="E11" s="219">
        <f>EXP(SUM($D$7:D11))</f>
        <v>0.9714982035710346</v>
      </c>
      <c r="F11" s="222">
        <v>1</v>
      </c>
    </row>
    <row r="12" spans="1:6" ht="15">
      <c r="A12" s="212">
        <v>2008</v>
      </c>
      <c r="B12" s="214"/>
      <c r="C12" s="214">
        <v>0.028</v>
      </c>
      <c r="D12" s="45">
        <f t="shared" si="0"/>
        <v>-0.012333735073725434</v>
      </c>
      <c r="E12" s="219">
        <f>EXP(SUM($D$7:D12))</f>
        <v>0.9595895918964653</v>
      </c>
      <c r="F12" s="222">
        <v>1</v>
      </c>
    </row>
    <row r="13" spans="1:6" ht="15">
      <c r="A13" s="212">
        <v>2007</v>
      </c>
      <c r="B13" s="214"/>
      <c r="C13" s="214">
        <v>0.015</v>
      </c>
      <c r="D13" s="45">
        <f t="shared" si="0"/>
        <v>-0.006563769502388274</v>
      </c>
      <c r="E13" s="219">
        <f>EXP(SUM($D$7:D13))</f>
        <v>0.9533116928786696</v>
      </c>
      <c r="F13" s="222">
        <v>1</v>
      </c>
    </row>
    <row r="14" spans="1:6" ht="15">
      <c r="A14" s="212">
        <v>2006</v>
      </c>
      <c r="B14" s="214"/>
      <c r="C14" s="214">
        <v>0.016</v>
      </c>
      <c r="D14" s="45">
        <f t="shared" si="0"/>
        <v>-0.007004901568658489</v>
      </c>
      <c r="E14" s="219">
        <f>EXP(SUM($D$7:D14))</f>
        <v>0.9466571726460804</v>
      </c>
      <c r="F14" s="222">
        <v>1</v>
      </c>
    </row>
    <row r="15" spans="1:6" ht="15">
      <c r="A15" s="212">
        <v>2005</v>
      </c>
      <c r="B15" s="215"/>
      <c r="C15" s="215">
        <v>0.018</v>
      </c>
      <c r="D15" s="45">
        <f t="shared" si="0"/>
        <v>-0.00788851221305034</v>
      </c>
      <c r="E15" s="219">
        <f>EXP(SUM($D$7:D15))</f>
        <v>0.9392188332667056</v>
      </c>
      <c r="F15" s="222">
        <v>1</v>
      </c>
    </row>
    <row r="16" spans="1:6" ht="15">
      <c r="A16" s="212">
        <v>2004</v>
      </c>
      <c r="B16" s="213"/>
      <c r="C16" s="213">
        <v>0.021</v>
      </c>
      <c r="D16" s="45">
        <f t="shared" si="0"/>
        <v>-0.009217308196862183</v>
      </c>
      <c r="E16" s="219">
        <f>EXP(SUM($D$7:D16))</f>
        <v>0.9306015389544131</v>
      </c>
      <c r="F16" s="222">
        <v>1</v>
      </c>
    </row>
    <row r="17" spans="1:6" ht="15">
      <c r="A17" s="212">
        <v>2003</v>
      </c>
      <c r="B17" s="213"/>
      <c r="C17" s="213">
        <v>0.021</v>
      </c>
      <c r="D17" s="45">
        <f t="shared" si="0"/>
        <v>-0.009217308196862183</v>
      </c>
      <c r="E17" s="219">
        <f>EXP(SUM($D$7:D17))</f>
        <v>0.9220633079643566</v>
      </c>
      <c r="F17" s="222">
        <v>1</v>
      </c>
    </row>
    <row r="18" spans="1:6" ht="15">
      <c r="A18" s="212">
        <v>2002</v>
      </c>
      <c r="B18" s="213"/>
      <c r="C18" s="213">
        <v>0.019</v>
      </c>
      <c r="D18" s="45">
        <f t="shared" si="0"/>
        <v>-0.008330992620051497</v>
      </c>
      <c r="E18" s="219">
        <f>EXP(SUM($D$7:D18))</f>
        <v>0.9144135147804846</v>
      </c>
      <c r="F18" s="222">
        <v>1</v>
      </c>
    </row>
    <row r="19" spans="1:6" ht="15">
      <c r="A19" s="212">
        <v>2001</v>
      </c>
      <c r="B19" s="213"/>
      <c r="C19" s="213">
        <v>0.017</v>
      </c>
      <c r="D19" s="45">
        <f t="shared" si="0"/>
        <v>-0.007446482167864384</v>
      </c>
      <c r="E19" s="219">
        <f>EXP(SUM($D$7:D19))</f>
        <v>0.9076296401963568</v>
      </c>
      <c r="F19" s="222">
        <v>1</v>
      </c>
    </row>
    <row r="20" spans="1:6" ht="15">
      <c r="A20" s="212">
        <v>2000</v>
      </c>
      <c r="B20" s="213"/>
      <c r="C20" s="213">
        <v>0.017</v>
      </c>
      <c r="D20" s="45">
        <f t="shared" si="0"/>
        <v>-0.007446482167864384</v>
      </c>
      <c r="E20" s="219">
        <f>EXP(SUM($D$7:D20))</f>
        <v>0.9008960939960832</v>
      </c>
      <c r="F20" s="222">
        <v>1</v>
      </c>
    </row>
    <row r="21" spans="1:6" ht="15">
      <c r="A21" s="212">
        <v>1999</v>
      </c>
      <c r="B21" s="213"/>
      <c r="C21" s="213">
        <v>0.005</v>
      </c>
      <c r="D21" s="45">
        <f t="shared" si="0"/>
        <v>-0.002176919254274547</v>
      </c>
      <c r="E21" s="219">
        <f>EXP(SUM($D$7:D21))</f>
        <v>0.898937049057941</v>
      </c>
      <c r="F21" s="222">
        <f>1/6.55957</f>
        <v>0.1524490172374104</v>
      </c>
    </row>
    <row r="22" spans="1:6" ht="15">
      <c r="A22" s="212">
        <v>1998</v>
      </c>
      <c r="B22" s="213">
        <v>0.006999999999999999</v>
      </c>
      <c r="C22" s="213">
        <v>0.007</v>
      </c>
      <c r="D22" s="45">
        <f t="shared" si="0"/>
        <v>-0.0030507515046188267</v>
      </c>
      <c r="E22" s="219">
        <f>EXP(SUM($D$7:D22))</f>
        <v>0.8961987944938492</v>
      </c>
      <c r="F22" s="222">
        <f>1/6.55957</f>
        <v>0.1524490172374104</v>
      </c>
    </row>
    <row r="23" spans="1:6" ht="15">
      <c r="A23" s="212">
        <v>1997</v>
      </c>
      <c r="B23" s="213">
        <v>0.012</v>
      </c>
      <c r="C23" s="213">
        <v>0.012</v>
      </c>
      <c r="D23" s="45">
        <f t="shared" si="0"/>
        <v>-0.005243055412371883</v>
      </c>
      <c r="E23" s="219">
        <f>EXP(SUM($D$7:D23))</f>
        <v>0.8915122711405281</v>
      </c>
      <c r="F23" s="222">
        <f aca="true" t="shared" si="1" ref="F23:F60">1/6.55957</f>
        <v>0.1524490172374104</v>
      </c>
    </row>
    <row r="24" spans="1:6" ht="15">
      <c r="A24" s="212">
        <v>1996</v>
      </c>
      <c r="B24" s="213">
        <v>0.02</v>
      </c>
      <c r="C24" s="213">
        <v>0.02</v>
      </c>
      <c r="D24" s="45">
        <f t="shared" si="0"/>
        <v>-0.00877392430750515</v>
      </c>
      <c r="E24" s="219">
        <f>EXP(SUM($D$7:D24))</f>
        <v>0.8837244249011442</v>
      </c>
      <c r="F24" s="222">
        <f t="shared" si="1"/>
        <v>0.1524490172374104</v>
      </c>
    </row>
    <row r="25" spans="1:6" ht="15">
      <c r="A25" s="212">
        <v>1995</v>
      </c>
      <c r="B25" s="213">
        <v>0.017</v>
      </c>
      <c r="C25" s="213">
        <v>0.017</v>
      </c>
      <c r="D25" s="45">
        <f t="shared" si="0"/>
        <v>-0.007446482167864384</v>
      </c>
      <c r="E25" s="219">
        <f>EXP(SUM($D$7:D25))</f>
        <v>0.8771682273290875</v>
      </c>
      <c r="F25" s="222">
        <f t="shared" si="1"/>
        <v>0.1524490172374104</v>
      </c>
    </row>
    <row r="26" spans="1:6" ht="15">
      <c r="A26" s="212">
        <v>1994</v>
      </c>
      <c r="B26" s="213">
        <v>0.017</v>
      </c>
      <c r="C26" s="213">
        <v>0.017</v>
      </c>
      <c r="D26" s="45">
        <f t="shared" si="0"/>
        <v>-0.007446482167864384</v>
      </c>
      <c r="E26" s="219">
        <f>EXP(SUM($D$7:D26))</f>
        <v>0.8706606690447912</v>
      </c>
      <c r="F26" s="222">
        <f t="shared" si="1"/>
        <v>0.1524490172374104</v>
      </c>
    </row>
    <row r="27" spans="1:6" ht="15">
      <c r="A27" s="212">
        <v>1993</v>
      </c>
      <c r="B27" s="213">
        <v>0.02</v>
      </c>
      <c r="C27" s="213">
        <v>0.021</v>
      </c>
      <c r="D27" s="45">
        <f t="shared" si="0"/>
        <v>-0.009217308196862183</v>
      </c>
      <c r="E27" s="219">
        <f>EXP(SUM($D$7:D27))</f>
        <v>0.8626723930801781</v>
      </c>
      <c r="F27" s="222">
        <f t="shared" si="1"/>
        <v>0.1524490172374104</v>
      </c>
    </row>
    <row r="28" spans="1:6" ht="15">
      <c r="A28" s="212">
        <v>1992</v>
      </c>
      <c r="B28" s="216">
        <v>0.024</v>
      </c>
      <c r="C28" s="216">
        <v>0.024</v>
      </c>
      <c r="D28" s="45">
        <f t="shared" si="0"/>
        <v>-0.010550182333308195</v>
      </c>
      <c r="E28" s="219">
        <f>EXP(SUM($D$7:D28))</f>
        <v>0.8536188841004458</v>
      </c>
      <c r="F28" s="222">
        <f t="shared" si="1"/>
        <v>0.1524490172374104</v>
      </c>
    </row>
    <row r="29" spans="1:6" ht="15">
      <c r="A29" s="212">
        <v>1991</v>
      </c>
      <c r="B29" s="216">
        <v>0.032</v>
      </c>
      <c r="C29" s="216">
        <v>0.032</v>
      </c>
      <c r="D29" s="45">
        <f t="shared" si="0"/>
        <v>-0.014124642691606345</v>
      </c>
      <c r="E29" s="219">
        <f>EXP(SUM($D$7:D29))</f>
        <v>0.8416465737154267</v>
      </c>
      <c r="F29" s="222">
        <f t="shared" si="1"/>
        <v>0.1524490172374104</v>
      </c>
    </row>
    <row r="30" spans="1:6" ht="15">
      <c r="A30" s="212">
        <v>1990</v>
      </c>
      <c r="B30" s="216">
        <v>0.034</v>
      </c>
      <c r="C30" s="216">
        <v>0.034</v>
      </c>
      <c r="D30" s="45">
        <f t="shared" si="0"/>
        <v>-0.015022873584506671</v>
      </c>
      <c r="E30" s="219">
        <f>EXP(SUM($D$7:D30))</f>
        <v>0.829097124053051</v>
      </c>
      <c r="F30" s="222">
        <f t="shared" si="1"/>
        <v>0.1524490172374104</v>
      </c>
    </row>
    <row r="31" spans="1:6" ht="15">
      <c r="A31" s="212">
        <v>1989</v>
      </c>
      <c r="B31" s="216">
        <v>0.037000000000000005</v>
      </c>
      <c r="C31" s="216">
        <v>0.036</v>
      </c>
      <c r="D31" s="45">
        <f t="shared" si="0"/>
        <v>-0.01592296609716924</v>
      </c>
      <c r="E31" s="219">
        <f>EXP(SUM($D$7:D31))</f>
        <v>0.8159999880025586</v>
      </c>
      <c r="F31" s="222">
        <f t="shared" si="1"/>
        <v>0.1524490172374104</v>
      </c>
    </row>
    <row r="32" spans="1:6" ht="15">
      <c r="A32" s="212">
        <v>1988</v>
      </c>
      <c r="B32" s="216">
        <v>0.027000000000000003</v>
      </c>
      <c r="C32" s="216">
        <v>0.027</v>
      </c>
      <c r="D32" s="45">
        <f t="shared" si="0"/>
        <v>-0.0118871597316481</v>
      </c>
      <c r="E32" s="219">
        <f>EXP(SUM($D$7:D32))</f>
        <v>0.8063574903031441</v>
      </c>
      <c r="F32" s="222">
        <f t="shared" si="1"/>
        <v>0.1524490172374104</v>
      </c>
    </row>
    <row r="33" spans="1:6" ht="15">
      <c r="A33" s="212">
        <v>1987</v>
      </c>
      <c r="B33" s="216">
        <v>0.031</v>
      </c>
      <c r="C33" s="216">
        <v>0.031</v>
      </c>
      <c r="D33" s="45">
        <f t="shared" si="0"/>
        <v>-0.013676222949234686</v>
      </c>
      <c r="E33" s="219">
        <f>EXP(SUM($D$7:D33))</f>
        <v>0.7954046330648913</v>
      </c>
      <c r="F33" s="222">
        <f t="shared" si="1"/>
        <v>0.1524490172374104</v>
      </c>
    </row>
    <row r="34" spans="1:6" ht="15">
      <c r="A34" s="212">
        <v>1986</v>
      </c>
      <c r="B34" s="216">
        <v>0.027000000000000003</v>
      </c>
      <c r="C34" s="216">
        <v>0.027</v>
      </c>
      <c r="D34" s="45">
        <f t="shared" si="0"/>
        <v>-0.0118871597316481</v>
      </c>
      <c r="E34" s="219">
        <f>EXP(SUM($D$7:D34))</f>
        <v>0.7860055062791103</v>
      </c>
      <c r="F34" s="222">
        <f t="shared" si="1"/>
        <v>0.1524490172374104</v>
      </c>
    </row>
    <row r="35" spans="1:6" ht="15">
      <c r="A35" s="212">
        <v>1985</v>
      </c>
      <c r="B35" s="213">
        <v>0.057999999999999996</v>
      </c>
      <c r="C35" s="213">
        <v>0.058</v>
      </c>
      <c r="D35" s="45">
        <f t="shared" si="0"/>
        <v>-0.025949097207122653</v>
      </c>
      <c r="E35" s="219">
        <f>EXP(SUM($D$7:D35))</f>
        <v>0.765871729411234</v>
      </c>
      <c r="F35" s="222">
        <f t="shared" si="1"/>
        <v>0.1524490172374104</v>
      </c>
    </row>
    <row r="36" spans="1:6" ht="15">
      <c r="A36" s="212">
        <v>1984</v>
      </c>
      <c r="B36" s="213">
        <v>0.07400000000000001</v>
      </c>
      <c r="C36" s="213">
        <v>0.074</v>
      </c>
      <c r="D36" s="45">
        <f t="shared" si="0"/>
        <v>-0.033389013318065645</v>
      </c>
      <c r="E36" s="219">
        <f>EXP(SUM($D$7:D36))</f>
        <v>0.7407222230402367</v>
      </c>
      <c r="F36" s="222">
        <f t="shared" si="1"/>
        <v>0.1524490172374104</v>
      </c>
    </row>
    <row r="37" spans="1:6" ht="15">
      <c r="A37" s="212">
        <v>1983</v>
      </c>
      <c r="B37" s="213">
        <v>0.096</v>
      </c>
      <c r="C37" s="213">
        <v>0.096</v>
      </c>
      <c r="D37" s="45">
        <f t="shared" si="0"/>
        <v>-0.04383156952463668</v>
      </c>
      <c r="E37" s="219">
        <f>EXP(SUM($D$7:D37))</f>
        <v>0.7089564625450192</v>
      </c>
      <c r="F37" s="222">
        <f t="shared" si="1"/>
        <v>0.1524490172374104</v>
      </c>
    </row>
    <row r="38" spans="1:6" ht="15">
      <c r="A38" s="212">
        <v>1982</v>
      </c>
      <c r="B38" s="213">
        <v>0.11800000000000001</v>
      </c>
      <c r="C38" s="213">
        <v>0.118</v>
      </c>
      <c r="D38" s="45">
        <f t="shared" si="0"/>
        <v>-0.054531414868180264</v>
      </c>
      <c r="E38" s="219">
        <f>EXP(SUM($D$7:D38))</f>
        <v>0.6713312645023004</v>
      </c>
      <c r="F38" s="222">
        <f t="shared" si="1"/>
        <v>0.1524490172374104</v>
      </c>
    </row>
    <row r="39" spans="1:6" ht="15">
      <c r="A39" s="212">
        <v>1981</v>
      </c>
      <c r="B39" s="213">
        <v>0.134</v>
      </c>
      <c r="C39" s="213">
        <v>0.134</v>
      </c>
      <c r="D39" s="45">
        <f aca="true" t="shared" si="2" ref="D39:D70">LOG(1-C39)</f>
        <v>-0.06248210798265336</v>
      </c>
      <c r="E39" s="219">
        <f>EXP(SUM($D$7:D39))</f>
        <v>0.6306686431819079</v>
      </c>
      <c r="F39" s="222">
        <f t="shared" si="1"/>
        <v>0.1524490172374104</v>
      </c>
    </row>
    <row r="40" spans="1:6" ht="15">
      <c r="A40" s="212">
        <v>1980</v>
      </c>
      <c r="B40" s="213">
        <v>0.136</v>
      </c>
      <c r="C40" s="213">
        <v>0.136</v>
      </c>
      <c r="D40" s="45">
        <f t="shared" si="2"/>
        <v>-0.06348625752110672</v>
      </c>
      <c r="E40" s="219">
        <f>EXP(SUM($D$7:D40))</f>
        <v>0.5918743332453287</v>
      </c>
      <c r="F40" s="222">
        <f t="shared" si="1"/>
        <v>0.1524490172374104</v>
      </c>
    </row>
    <row r="41" spans="1:6" ht="15">
      <c r="A41" s="212">
        <v>1979</v>
      </c>
      <c r="B41" s="213">
        <v>0.10800000000000001</v>
      </c>
      <c r="C41" s="213">
        <v>0.108</v>
      </c>
      <c r="D41" s="45">
        <f t="shared" si="2"/>
        <v>-0.04963514562387693</v>
      </c>
      <c r="E41" s="219">
        <f>EXP(SUM($D$7:D41))</f>
        <v>0.5632137349029839</v>
      </c>
      <c r="F41" s="222">
        <f t="shared" si="1"/>
        <v>0.1524490172374104</v>
      </c>
    </row>
    <row r="42" spans="1:6" ht="15">
      <c r="A42" s="212">
        <v>1978</v>
      </c>
      <c r="B42" s="213">
        <v>0.091</v>
      </c>
      <c r="C42" s="213">
        <v>0.091</v>
      </c>
      <c r="D42" s="45">
        <f t="shared" si="2"/>
        <v>-0.041436116778032536</v>
      </c>
      <c r="E42" s="219">
        <f>EXP(SUM($D$7:D42))</f>
        <v>0.5403532406377932</v>
      </c>
      <c r="F42" s="222">
        <f t="shared" si="1"/>
        <v>0.1524490172374104</v>
      </c>
    </row>
    <row r="43" spans="1:6" ht="15">
      <c r="A43" s="212">
        <v>1977</v>
      </c>
      <c r="B43" s="213">
        <v>0.094</v>
      </c>
      <c r="C43" s="213">
        <v>0.094</v>
      </c>
      <c r="D43" s="45">
        <f t="shared" si="2"/>
        <v>-0.042871802323186915</v>
      </c>
      <c r="E43" s="219">
        <f>EXP(SUM($D$7:D43))</f>
        <v>0.5176768845867811</v>
      </c>
      <c r="F43" s="222">
        <f t="shared" si="1"/>
        <v>0.1524490172374104</v>
      </c>
    </row>
    <row r="44" spans="1:6" ht="15">
      <c r="A44" s="212">
        <v>1976</v>
      </c>
      <c r="B44" s="213">
        <v>0.096</v>
      </c>
      <c r="C44" s="213">
        <v>0.096</v>
      </c>
      <c r="D44" s="45">
        <f t="shared" si="2"/>
        <v>-0.04383156952463668</v>
      </c>
      <c r="E44" s="219">
        <f>EXP(SUM($D$7:D44))</f>
        <v>0.4954763896938383</v>
      </c>
      <c r="F44" s="222">
        <f t="shared" si="1"/>
        <v>0.1524490172374104</v>
      </c>
    </row>
    <row r="45" spans="1:6" ht="15">
      <c r="A45" s="212">
        <v>1975</v>
      </c>
      <c r="B45" s="213">
        <v>0.11800000000000001</v>
      </c>
      <c r="C45" s="213">
        <v>0.118</v>
      </c>
      <c r="D45" s="45">
        <f t="shared" si="2"/>
        <v>-0.054531414868180264</v>
      </c>
      <c r="E45" s="219">
        <f>EXP(SUM($D$7:D45))</f>
        <v>0.4691808436728607</v>
      </c>
      <c r="F45" s="222">
        <f t="shared" si="1"/>
        <v>0.1524490172374104</v>
      </c>
    </row>
    <row r="46" spans="1:6" ht="15">
      <c r="A46" s="212">
        <v>1974</v>
      </c>
      <c r="B46" s="213">
        <v>0.13699999999999998</v>
      </c>
      <c r="C46" s="213">
        <v>0.137</v>
      </c>
      <c r="D46" s="45">
        <f t="shared" si="2"/>
        <v>-0.06398920428479041</v>
      </c>
      <c r="E46" s="219">
        <f>EXP(SUM($D$7:D46))</f>
        <v>0.4400987282040767</v>
      </c>
      <c r="F46" s="222">
        <f t="shared" si="1"/>
        <v>0.1524490172374104</v>
      </c>
    </row>
    <row r="47" spans="1:6" ht="15">
      <c r="A47" s="212">
        <v>1973</v>
      </c>
      <c r="B47" s="217">
        <v>0.073</v>
      </c>
      <c r="C47" s="217">
        <v>0.092</v>
      </c>
      <c r="D47" s="45">
        <f t="shared" si="2"/>
        <v>-0.04191415147891488</v>
      </c>
      <c r="E47" s="219">
        <f>EXP(SUM($D$7:D47))</f>
        <v>0.422033600348568</v>
      </c>
      <c r="F47" s="222">
        <f t="shared" si="1"/>
        <v>0.1524490172374104</v>
      </c>
    </row>
    <row r="48" spans="1:6" ht="15">
      <c r="A48" s="212">
        <v>1972</v>
      </c>
      <c r="B48" s="217">
        <v>0.062</v>
      </c>
      <c r="C48" s="217">
        <v>0.062</v>
      </c>
      <c r="D48" s="45">
        <f t="shared" si="2"/>
        <v>-0.027797161620935564</v>
      </c>
      <c r="E48" s="219">
        <f>EXP(SUM($D$7:D48))</f>
        <v>0.4104638127492677</v>
      </c>
      <c r="F48" s="222">
        <f t="shared" si="1"/>
        <v>0.1524490172374104</v>
      </c>
    </row>
    <row r="49" spans="1:6" ht="15">
      <c r="A49" s="212">
        <v>1971</v>
      </c>
      <c r="B49" s="217">
        <v>0.055</v>
      </c>
      <c r="C49" s="217">
        <v>0.057</v>
      </c>
      <c r="D49" s="45">
        <f t="shared" si="2"/>
        <v>-0.02548830726267165</v>
      </c>
      <c r="E49" s="219">
        <f>EXP(SUM($D$7:D49))</f>
        <v>0.4001339890578668</v>
      </c>
      <c r="F49" s="222">
        <f t="shared" si="1"/>
        <v>0.1524490172374104</v>
      </c>
    </row>
    <row r="50" spans="1:6" ht="15">
      <c r="A50" s="212">
        <v>1970</v>
      </c>
      <c r="B50" s="217">
        <v>0.052000000000000005</v>
      </c>
      <c r="C50" s="217">
        <v>0.052</v>
      </c>
      <c r="D50" s="45">
        <f t="shared" si="2"/>
        <v>-0.023191662661933767</v>
      </c>
      <c r="E50" s="219">
        <f>EXP(SUM($D$7:D50))</f>
        <v>0.3909609961822076</v>
      </c>
      <c r="F50" s="222">
        <f t="shared" si="1"/>
        <v>0.1524490172374104</v>
      </c>
    </row>
    <row r="51" spans="1:6" ht="15">
      <c r="A51" s="212">
        <v>1969</v>
      </c>
      <c r="B51" s="217">
        <v>0.065</v>
      </c>
      <c r="C51" s="217">
        <v>0.065</v>
      </c>
      <c r="D51" s="45">
        <f t="shared" si="2"/>
        <v>-0.0291883891274822</v>
      </c>
      <c r="E51" s="219">
        <f>EXP(SUM($D$7:D51))</f>
        <v>0.3797144078511311</v>
      </c>
      <c r="F51" s="222">
        <f t="shared" si="1"/>
        <v>0.1524490172374104</v>
      </c>
    </row>
    <row r="52" spans="1:6" ht="15">
      <c r="A52" s="212">
        <v>1968</v>
      </c>
      <c r="B52" s="217">
        <v>0.046</v>
      </c>
      <c r="C52" s="217">
        <v>0.045</v>
      </c>
      <c r="D52" s="45">
        <f t="shared" si="2"/>
        <v>-0.019996628416253676</v>
      </c>
      <c r="E52" s="219">
        <f>EXP(SUM($D$7:D52))</f>
        <v>0.3721968137017509</v>
      </c>
      <c r="F52" s="222">
        <f t="shared" si="1"/>
        <v>0.1524490172374104</v>
      </c>
    </row>
    <row r="53" spans="1:6" ht="15">
      <c r="A53" s="212">
        <v>1967</v>
      </c>
      <c r="B53" s="217">
        <v>0.026000000000000002</v>
      </c>
      <c r="C53" s="217">
        <v>0.027</v>
      </c>
      <c r="D53" s="45">
        <f t="shared" si="2"/>
        <v>-0.0118871597316481</v>
      </c>
      <c r="E53" s="219">
        <f>EXP(SUM($D$7:D53))</f>
        <v>0.36779864339217333</v>
      </c>
      <c r="F53" s="222">
        <f t="shared" si="1"/>
        <v>0.1524490172374104</v>
      </c>
    </row>
    <row r="54" spans="1:6" ht="15">
      <c r="A54" s="212">
        <v>1966</v>
      </c>
      <c r="B54" s="217">
        <v>0.027000000000000003</v>
      </c>
      <c r="C54" s="217">
        <v>0.027</v>
      </c>
      <c r="D54" s="45">
        <f t="shared" si="2"/>
        <v>-0.0118871597316481</v>
      </c>
      <c r="E54" s="219">
        <f>EXP(SUM($D$7:D54))</f>
        <v>0.36345244532244286</v>
      </c>
      <c r="F54" s="222">
        <f t="shared" si="1"/>
        <v>0.1524490172374104</v>
      </c>
    </row>
    <row r="55" spans="1:6" ht="15">
      <c r="A55" s="212">
        <v>1965</v>
      </c>
      <c r="B55" s="217">
        <v>0.025</v>
      </c>
      <c r="C55" s="217">
        <v>0.025</v>
      </c>
      <c r="D55" s="45">
        <f t="shared" si="2"/>
        <v>-0.010995384301463193</v>
      </c>
      <c r="E55" s="219">
        <f>EXP(SUM($D$7:D55))</f>
        <v>0.3594780361306209</v>
      </c>
      <c r="F55" s="222">
        <f t="shared" si="1"/>
        <v>0.1524490172374104</v>
      </c>
    </row>
    <row r="56" spans="1:6" ht="15">
      <c r="A56" s="212">
        <v>1964</v>
      </c>
      <c r="B56" s="217">
        <v>0.034</v>
      </c>
      <c r="C56" s="217">
        <v>0.034</v>
      </c>
      <c r="D56" s="45">
        <f t="shared" si="2"/>
        <v>-0.015022873584506671</v>
      </c>
      <c r="E56" s="219">
        <f>EXP(SUM($D$7:D56))</f>
        <v>0.3541180053765764</v>
      </c>
      <c r="F56" s="222">
        <f t="shared" si="1"/>
        <v>0.1524490172374104</v>
      </c>
    </row>
    <row r="57" spans="1:6" ht="15">
      <c r="A57" s="212">
        <v>1963</v>
      </c>
      <c r="B57" s="217">
        <v>0.048</v>
      </c>
      <c r="C57" s="217">
        <v>0.048</v>
      </c>
      <c r="D57" s="45">
        <f t="shared" si="2"/>
        <v>-0.021363051615525673</v>
      </c>
      <c r="E57" s="219">
        <f>EXP(SUM($D$7:D57))</f>
        <v>0.3466331979707205</v>
      </c>
      <c r="F57" s="222">
        <f t="shared" si="1"/>
        <v>0.1524490172374104</v>
      </c>
    </row>
    <row r="58" spans="1:6" ht="15">
      <c r="A58" s="212">
        <v>1962</v>
      </c>
      <c r="B58" s="217">
        <v>0.047</v>
      </c>
      <c r="C58" s="217">
        <v>0.048</v>
      </c>
      <c r="D58" s="45">
        <f t="shared" si="2"/>
        <v>-0.021363051615525673</v>
      </c>
      <c r="E58" s="219">
        <f>EXP(SUM($D$7:D58))</f>
        <v>0.3393065930314214</v>
      </c>
      <c r="F58" s="222">
        <f t="shared" si="1"/>
        <v>0.1524490172374104</v>
      </c>
    </row>
    <row r="59" spans="1:6" ht="15">
      <c r="A59" s="212">
        <v>1961</v>
      </c>
      <c r="B59" s="217">
        <v>0.033</v>
      </c>
      <c r="C59" s="217">
        <v>0.033</v>
      </c>
      <c r="D59" s="45">
        <f t="shared" si="2"/>
        <v>-0.014573525916998339</v>
      </c>
      <c r="E59" s="219">
        <f>EXP(SUM($D$7:D59))</f>
        <v>0.3343975574671541</v>
      </c>
      <c r="F59" s="222">
        <f t="shared" si="1"/>
        <v>0.1524490172374104</v>
      </c>
    </row>
    <row r="60" spans="1:6" ht="15">
      <c r="A60" s="212">
        <v>1960</v>
      </c>
      <c r="B60" s="217">
        <v>0.037000000000000005</v>
      </c>
      <c r="C60" s="217">
        <v>0.036</v>
      </c>
      <c r="D60" s="45">
        <f t="shared" si="2"/>
        <v>-0.01592296609716924</v>
      </c>
      <c r="E60" s="219">
        <f>EXP(SUM($D$7:D60))</f>
        <v>0.3291151241091783</v>
      </c>
      <c r="F60" s="222">
        <f t="shared" si="1"/>
        <v>0.1524490172374104</v>
      </c>
    </row>
    <row r="61" spans="1:6" ht="15">
      <c r="A61" s="212">
        <v>1959</v>
      </c>
      <c r="B61" s="217">
        <v>0.061</v>
      </c>
      <c r="C61" s="217">
        <v>0.062</v>
      </c>
      <c r="D61" s="45">
        <f t="shared" si="2"/>
        <v>-0.027797161620935564</v>
      </c>
      <c r="E61" s="219">
        <f>EXP(SUM($D$7:D61))</f>
        <v>0.32009263850965347</v>
      </c>
      <c r="F61" s="222">
        <f>1/655.957</f>
        <v>0.0015244901723741038</v>
      </c>
    </row>
    <row r="62" spans="1:6" ht="15">
      <c r="A62" s="212">
        <v>1958</v>
      </c>
      <c r="B62" s="217">
        <v>0.151</v>
      </c>
      <c r="C62" s="217">
        <v>0.151</v>
      </c>
      <c r="D62" s="45">
        <f t="shared" si="2"/>
        <v>-0.07109230975604734</v>
      </c>
      <c r="E62" s="219">
        <f>EXP(SUM($D$7:D62))</f>
        <v>0.2981265734608268</v>
      </c>
      <c r="F62" s="222">
        <f aca="true" t="shared" si="3" ref="F62:F105">1/655.957</f>
        <v>0.0015244901723741038</v>
      </c>
    </row>
    <row r="63" spans="1:6" ht="15">
      <c r="A63" s="212">
        <v>1957</v>
      </c>
      <c r="B63" s="217">
        <v>0.03</v>
      </c>
      <c r="C63" s="217">
        <v>0.03</v>
      </c>
      <c r="D63" s="45">
        <f t="shared" si="2"/>
        <v>-0.01322826573375516</v>
      </c>
      <c r="E63" s="219">
        <f>EXP(SUM($D$7:D63))</f>
        <v>0.2942088454276684</v>
      </c>
      <c r="F63" s="222">
        <f t="shared" si="3"/>
        <v>0.0015244901723741038</v>
      </c>
    </row>
    <row r="64" spans="1:6" ht="15">
      <c r="A64" s="212">
        <v>1956</v>
      </c>
      <c r="B64" s="217">
        <v>0.042</v>
      </c>
      <c r="C64" s="217">
        <v>0.042</v>
      </c>
      <c r="D64" s="45">
        <f t="shared" si="2"/>
        <v>-0.018634490921455603</v>
      </c>
      <c r="E64" s="219">
        <f>EXP(SUM($D$7:D64))</f>
        <v>0.2887771787158931</v>
      </c>
      <c r="F64" s="222">
        <f t="shared" si="3"/>
        <v>0.0015244901723741038</v>
      </c>
    </row>
    <row r="65" spans="1:6" ht="15">
      <c r="A65" s="212">
        <v>1955</v>
      </c>
      <c r="B65" s="217">
        <v>0.009000000000000001</v>
      </c>
      <c r="C65" s="217">
        <v>0.009</v>
      </c>
      <c r="D65" s="45">
        <f t="shared" si="2"/>
        <v>-0.0039263455147246756</v>
      </c>
      <c r="E65" s="219">
        <f>EXP(SUM($D$7:D65))</f>
        <v>0.287645562746896</v>
      </c>
      <c r="F65" s="222">
        <f t="shared" si="3"/>
        <v>0.0015244901723741038</v>
      </c>
    </row>
    <row r="66" spans="1:6" ht="15">
      <c r="A66" s="212">
        <v>1954</v>
      </c>
      <c r="B66" s="217">
        <v>0.004</v>
      </c>
      <c r="C66" s="217">
        <v>0.004</v>
      </c>
      <c r="D66" s="45">
        <f t="shared" si="2"/>
        <v>-0.00174066157630127</v>
      </c>
      <c r="E66" s="219">
        <f>EXP(SUM($D$7:D66))</f>
        <v>0.2871453046845337</v>
      </c>
      <c r="F66" s="222">
        <f t="shared" si="3"/>
        <v>0.0015244901723741038</v>
      </c>
    </row>
    <row r="67" spans="1:6" ht="15">
      <c r="A67" s="212">
        <v>1953</v>
      </c>
      <c r="B67" s="217">
        <v>-0.017</v>
      </c>
      <c r="C67" s="217">
        <v>-0.017</v>
      </c>
      <c r="D67" s="45">
        <f t="shared" si="2"/>
        <v>0.0073209529227445565</v>
      </c>
      <c r="E67" s="219">
        <f>EXP(SUM($D$7:D67))</f>
        <v>0.28925519572507613</v>
      </c>
      <c r="F67" s="222">
        <f t="shared" si="3"/>
        <v>0.0015244901723741038</v>
      </c>
    </row>
    <row r="68" spans="1:6" ht="15">
      <c r="A68" s="212">
        <v>1952</v>
      </c>
      <c r="B68" s="217">
        <v>0.11900000000000001</v>
      </c>
      <c r="C68" s="217">
        <v>0.119</v>
      </c>
      <c r="D68" s="45">
        <f t="shared" si="2"/>
        <v>-0.05502409158795209</v>
      </c>
      <c r="E68" s="219">
        <f>EXP(SUM($D$7:D68))</f>
        <v>0.273769151109131</v>
      </c>
      <c r="F68" s="222">
        <f t="shared" si="3"/>
        <v>0.0015244901723741038</v>
      </c>
    </row>
    <row r="69" spans="1:6" ht="15">
      <c r="A69" s="212">
        <v>1951</v>
      </c>
      <c r="B69" s="217">
        <v>0.163</v>
      </c>
      <c r="C69" s="217">
        <v>0.162</v>
      </c>
      <c r="D69" s="45">
        <f t="shared" si="2"/>
        <v>-0.07675598136972352</v>
      </c>
      <c r="E69" s="219">
        <f>EXP(SUM($D$7:D69))</f>
        <v>0.25354194065150815</v>
      </c>
      <c r="F69" s="222">
        <f t="shared" si="3"/>
        <v>0.0015244901723741038</v>
      </c>
    </row>
    <row r="70" spans="1:6" ht="15">
      <c r="A70" s="212">
        <v>1950</v>
      </c>
      <c r="B70" s="217">
        <v>0.1</v>
      </c>
      <c r="C70" s="217">
        <v>0.1</v>
      </c>
      <c r="D70" s="45">
        <f t="shared" si="2"/>
        <v>-0.045757490560675115</v>
      </c>
      <c r="E70" s="219">
        <f>EXP(SUM($D$7:D70))</f>
        <v>0.24220192162820342</v>
      </c>
      <c r="F70" s="222">
        <f t="shared" si="3"/>
        <v>0.0015244901723741038</v>
      </c>
    </row>
    <row r="71" spans="1:6" ht="15">
      <c r="A71" s="212">
        <v>1949</v>
      </c>
      <c r="B71" s="217">
        <v>0.132</v>
      </c>
      <c r="C71" s="217">
        <v>0.132</v>
      </c>
      <c r="D71" s="45">
        <f aca="true" t="shared" si="4" ref="D71:D102">LOG(1-C71)</f>
        <v>-0.0614802748235081</v>
      </c>
      <c r="E71" s="219">
        <f>EXP(SUM($D$7:D71))</f>
        <v>0.22775978302444083</v>
      </c>
      <c r="F71" s="222">
        <f t="shared" si="3"/>
        <v>0.0015244901723741038</v>
      </c>
    </row>
    <row r="72" spans="1:6" ht="15">
      <c r="A72" s="212">
        <v>1948</v>
      </c>
      <c r="B72" s="217">
        <v>0.585</v>
      </c>
      <c r="C72" s="217">
        <v>0.587</v>
      </c>
      <c r="D72" s="45">
        <f t="shared" si="4"/>
        <v>-0.38404994834359896</v>
      </c>
      <c r="E72" s="219">
        <f>EXP(SUM($D$7:D72))</f>
        <v>0.15512659755543434</v>
      </c>
      <c r="F72" s="222">
        <f t="shared" si="3"/>
        <v>0.0015244901723741038</v>
      </c>
    </row>
    <row r="73" spans="1:6" ht="15">
      <c r="A73" s="212">
        <v>1947</v>
      </c>
      <c r="B73" s="217">
        <v>0.494</v>
      </c>
      <c r="C73" s="217">
        <v>0.492</v>
      </c>
      <c r="D73" s="45">
        <f t="shared" si="4"/>
        <v>-0.29413628771608075</v>
      </c>
      <c r="E73" s="219">
        <f>EXP(SUM($D$7:D73))</f>
        <v>0.1155964509057554</v>
      </c>
      <c r="F73" s="222">
        <f t="shared" si="3"/>
        <v>0.0015244901723741038</v>
      </c>
    </row>
    <row r="74" spans="1:6" ht="15">
      <c r="A74" s="212">
        <v>1946</v>
      </c>
      <c r="B74" s="217">
        <v>0.526</v>
      </c>
      <c r="C74" s="217">
        <v>0.526</v>
      </c>
      <c r="D74" s="45">
        <f t="shared" si="4"/>
        <v>-0.324221658325915</v>
      </c>
      <c r="E74" s="219">
        <f>EXP(SUM($D$7:D74))</f>
        <v>0.08358663140949184</v>
      </c>
      <c r="F74" s="222">
        <f t="shared" si="3"/>
        <v>0.0015244901723741038</v>
      </c>
    </row>
    <row r="75" spans="1:6" ht="15">
      <c r="A75" s="212">
        <v>1945</v>
      </c>
      <c r="B75" s="217">
        <v>0.48200000000000004</v>
      </c>
      <c r="C75" s="217">
        <v>0.485</v>
      </c>
      <c r="D75" s="45">
        <f t="shared" si="4"/>
        <v>-0.28819277095880896</v>
      </c>
      <c r="E75" s="219">
        <f>EXP(SUM($D$7:D75))</f>
        <v>0.06265796605500508</v>
      </c>
      <c r="F75" s="222">
        <f t="shared" si="3"/>
        <v>0.0015244901723741038</v>
      </c>
    </row>
    <row r="76" spans="1:6" ht="15">
      <c r="A76" s="212">
        <v>1944</v>
      </c>
      <c r="B76" s="62">
        <v>0.223</v>
      </c>
      <c r="C76" s="62">
        <v>0.222</v>
      </c>
      <c r="D76" s="45">
        <f t="shared" si="4"/>
        <v>-0.10902040301031106</v>
      </c>
      <c r="E76" s="219">
        <f>EXP(SUM($D$7:D76))</f>
        <v>0.05618615768164571</v>
      </c>
      <c r="F76" s="222">
        <f t="shared" si="3"/>
        <v>0.0015244901723741038</v>
      </c>
    </row>
    <row r="77" spans="1:6" ht="15">
      <c r="A77" s="212">
        <v>1943</v>
      </c>
      <c r="B77" s="62">
        <v>0.242</v>
      </c>
      <c r="C77" s="62">
        <v>0.242</v>
      </c>
      <c r="D77" s="45">
        <f t="shared" si="4"/>
        <v>-0.12033079436794646</v>
      </c>
      <c r="E77" s="219">
        <f>EXP(SUM($D$7:D77))</f>
        <v>0.04981616987417163</v>
      </c>
      <c r="F77" s="222">
        <f t="shared" si="3"/>
        <v>0.0015244901723741038</v>
      </c>
    </row>
    <row r="78" spans="1:6" ht="15">
      <c r="A78" s="212">
        <v>1942</v>
      </c>
      <c r="B78" s="62">
        <v>0.201</v>
      </c>
      <c r="C78" s="62">
        <v>0.203</v>
      </c>
      <c r="D78" s="45">
        <f t="shared" si="4"/>
        <v>-0.0985416786038877</v>
      </c>
      <c r="E78" s="219">
        <f>EXP(SUM($D$7:D78))</f>
        <v>0.04514131709623274</v>
      </c>
      <c r="F78" s="222">
        <f t="shared" si="3"/>
        <v>0.0015244901723741038</v>
      </c>
    </row>
    <row r="79" spans="1:6" ht="15">
      <c r="A79" s="212">
        <v>1941</v>
      </c>
      <c r="B79" s="62">
        <v>0.17300000000000001</v>
      </c>
      <c r="C79" s="62">
        <v>0.175</v>
      </c>
      <c r="D79" s="45">
        <f t="shared" si="4"/>
        <v>-0.08354605145007493</v>
      </c>
      <c r="E79" s="219">
        <f>EXP(SUM($D$7:D79))</f>
        <v>0.041523182990605416</v>
      </c>
      <c r="F79" s="222">
        <f t="shared" si="3"/>
        <v>0.0015244901723741038</v>
      </c>
    </row>
    <row r="80" spans="1:6" ht="15">
      <c r="A80" s="212">
        <v>1940</v>
      </c>
      <c r="B80" s="62">
        <v>0.18600000000000003</v>
      </c>
      <c r="C80" s="62">
        <v>0.178</v>
      </c>
      <c r="D80" s="45">
        <f t="shared" si="4"/>
        <v>-0.08512818245994956</v>
      </c>
      <c r="E80" s="219">
        <f>EXP(SUM($D$7:D80))</f>
        <v>0.03813466515582787</v>
      </c>
      <c r="F80" s="222">
        <f t="shared" si="3"/>
        <v>0.0015244901723741038</v>
      </c>
    </row>
    <row r="81" spans="1:6" ht="15">
      <c r="A81" s="212">
        <v>1939</v>
      </c>
      <c r="B81" s="62">
        <v>0.066</v>
      </c>
      <c r="C81" s="62">
        <v>0.07</v>
      </c>
      <c r="D81" s="45">
        <f t="shared" si="4"/>
        <v>-0.03151705144606491</v>
      </c>
      <c r="E81" s="219">
        <f>EXP(SUM($D$7:D81))</f>
        <v>0.03695151558124191</v>
      </c>
      <c r="F81" s="222">
        <f t="shared" si="3"/>
        <v>0.0015244901723741038</v>
      </c>
    </row>
    <row r="82" spans="1:6" ht="15">
      <c r="A82" s="212">
        <v>1938</v>
      </c>
      <c r="B82" s="62">
        <v>0.136</v>
      </c>
      <c r="C82" s="62">
        <v>0.136</v>
      </c>
      <c r="D82" s="45">
        <f t="shared" si="4"/>
        <v>-0.06348625752110672</v>
      </c>
      <c r="E82" s="219">
        <f>EXP(SUM($D$7:D82))</f>
        <v>0.03467851760745243</v>
      </c>
      <c r="F82" s="222">
        <f t="shared" si="3"/>
        <v>0.0015244901723741038</v>
      </c>
    </row>
    <row r="83" spans="1:6" ht="15">
      <c r="A83" s="212">
        <v>1937</v>
      </c>
      <c r="B83" s="62">
        <v>0.258</v>
      </c>
      <c r="C83" s="62">
        <v>0.257</v>
      </c>
      <c r="D83" s="45">
        <f t="shared" si="4"/>
        <v>-0.1290111862394247</v>
      </c>
      <c r="E83" s="219">
        <f>EXP(SUM($D$7:D83))</f>
        <v>0.030481173169056693</v>
      </c>
      <c r="F83" s="222">
        <f t="shared" si="3"/>
        <v>0.0015244901723741038</v>
      </c>
    </row>
    <row r="84" spans="1:6" ht="15">
      <c r="A84" s="212">
        <v>1936</v>
      </c>
      <c r="B84" s="62">
        <v>0.073</v>
      </c>
      <c r="C84" s="62">
        <v>0.077</v>
      </c>
      <c r="D84" s="45">
        <f t="shared" si="4"/>
        <v>-0.03479829897408793</v>
      </c>
      <c r="E84" s="219">
        <f>EXP(SUM($D$7:D84))</f>
        <v>0.02943872312779037</v>
      </c>
      <c r="F84" s="222">
        <f t="shared" si="3"/>
        <v>0.0015244901723741038</v>
      </c>
    </row>
    <row r="85" spans="1:6" ht="15">
      <c r="A85" s="212">
        <v>1935</v>
      </c>
      <c r="B85" s="62">
        <v>-0.083</v>
      </c>
      <c r="C85" s="62">
        <v>-0.085</v>
      </c>
      <c r="D85" s="45">
        <f t="shared" si="4"/>
        <v>0.0354297381845483</v>
      </c>
      <c r="E85" s="219">
        <f>EXP(SUM($D$7:D85))</f>
        <v>0.03050042625491342</v>
      </c>
      <c r="F85" s="222">
        <f t="shared" si="3"/>
        <v>0.0015244901723741038</v>
      </c>
    </row>
    <row r="86" spans="1:6" ht="15">
      <c r="A86" s="212">
        <v>1934</v>
      </c>
      <c r="B86" s="62">
        <v>-0.042</v>
      </c>
      <c r="C86" s="62">
        <v>-0.04</v>
      </c>
      <c r="D86" s="45">
        <f t="shared" si="4"/>
        <v>0.01703333929878037</v>
      </c>
      <c r="E86" s="219">
        <f>EXP(SUM($D$7:D86))</f>
        <v>0.031024400208617426</v>
      </c>
      <c r="F86" s="222">
        <f t="shared" si="3"/>
        <v>0.0015244901723741038</v>
      </c>
    </row>
    <row r="87" spans="1:6" ht="15">
      <c r="A87" s="212">
        <v>1933</v>
      </c>
      <c r="B87" s="62">
        <v>-0.032</v>
      </c>
      <c r="C87" s="62">
        <v>-0.039</v>
      </c>
      <c r="D87" s="45">
        <f t="shared" si="4"/>
        <v>0.016615547557177382</v>
      </c>
      <c r="E87" s="219">
        <f>EXP(SUM($D$7:D87))</f>
        <v>0.03154419397623764</v>
      </c>
      <c r="F87" s="222">
        <f t="shared" si="3"/>
        <v>0.0015244901723741038</v>
      </c>
    </row>
    <row r="88" spans="1:6" ht="15">
      <c r="A88" s="212">
        <v>1932</v>
      </c>
      <c r="B88" s="62">
        <v>-0.08900000000000001</v>
      </c>
      <c r="C88" s="62">
        <v>-0.084</v>
      </c>
      <c r="D88" s="45">
        <f t="shared" si="4"/>
        <v>0.03502928220236815</v>
      </c>
      <c r="E88" s="219">
        <f>EXP(SUM($D$7:D88))</f>
        <v>0.03266874557880348</v>
      </c>
      <c r="F88" s="222">
        <f t="shared" si="3"/>
        <v>0.0015244901723741038</v>
      </c>
    </row>
    <row r="89" spans="1:6" ht="15">
      <c r="A89" s="212">
        <v>1931</v>
      </c>
      <c r="B89" s="62">
        <v>-0.039</v>
      </c>
      <c r="C89" s="62">
        <v>-0.045</v>
      </c>
      <c r="D89" s="45">
        <f t="shared" si="4"/>
        <v>0.01911629044707278</v>
      </c>
      <c r="E89" s="219">
        <f>EXP(SUM($D$7:D89))</f>
        <v>0.03329925813773163</v>
      </c>
      <c r="F89" s="222">
        <f t="shared" si="3"/>
        <v>0.0015244901723741038</v>
      </c>
    </row>
    <row r="90" spans="1:6" ht="15">
      <c r="A90" s="212">
        <v>1930</v>
      </c>
      <c r="B90" s="62">
        <v>0.008</v>
      </c>
      <c r="C90" s="62">
        <v>0.012</v>
      </c>
      <c r="D90" s="45">
        <f t="shared" si="4"/>
        <v>-0.005243055412371883</v>
      </c>
      <c r="E90" s="219">
        <f>EXP(SUM($D$7:D90))</f>
        <v>0.03312512517541395</v>
      </c>
      <c r="F90" s="222">
        <f t="shared" si="3"/>
        <v>0.0015244901723741038</v>
      </c>
    </row>
    <row r="91" spans="1:6" ht="15">
      <c r="A91" s="212">
        <v>1929</v>
      </c>
      <c r="B91" s="62">
        <v>0.062</v>
      </c>
      <c r="C91" s="62">
        <v>0.061</v>
      </c>
      <c r="D91" s="45">
        <f t="shared" si="4"/>
        <v>-0.027334407733889052</v>
      </c>
      <c r="E91" s="219">
        <f>EXP(SUM($D$7:D91))</f>
        <v>0.032231932556439157</v>
      </c>
      <c r="F91" s="222">
        <f t="shared" si="3"/>
        <v>0.0015244901723741038</v>
      </c>
    </row>
    <row r="92" spans="1:6" ht="15">
      <c r="A92" s="212">
        <v>1928</v>
      </c>
      <c r="B92" s="62">
        <v>-0.002</v>
      </c>
      <c r="C92" s="62">
        <v>0</v>
      </c>
      <c r="D92" s="45">
        <f t="shared" si="4"/>
        <v>0</v>
      </c>
      <c r="E92" s="219">
        <f>EXP(SUM($D$7:D92))</f>
        <v>0.032231932556439157</v>
      </c>
      <c r="F92" s="222">
        <f t="shared" si="3"/>
        <v>0.0015244901723741038</v>
      </c>
    </row>
    <row r="93" spans="1:6" ht="15">
      <c r="A93" s="212">
        <v>1927</v>
      </c>
      <c r="B93" s="62">
        <v>0.044000000000000004</v>
      </c>
      <c r="C93" s="62">
        <v>0.038</v>
      </c>
      <c r="D93" s="45">
        <f t="shared" si="4"/>
        <v>-0.016824927962187056</v>
      </c>
      <c r="E93" s="219">
        <f>EXP(SUM($D$7:D93))</f>
        <v>0.03169416921354423</v>
      </c>
      <c r="F93" s="222">
        <f t="shared" si="3"/>
        <v>0.0015244901723741038</v>
      </c>
    </row>
    <row r="94" spans="1:6" ht="15">
      <c r="A94" s="212">
        <v>1926</v>
      </c>
      <c r="B94" s="62">
        <v>0.301</v>
      </c>
      <c r="C94" s="62">
        <v>0.317</v>
      </c>
      <c r="D94" s="45">
        <f t="shared" si="4"/>
        <v>-0.1655792963184674</v>
      </c>
      <c r="E94" s="219">
        <f>EXP(SUM($D$7:D94))</f>
        <v>0.026857723444762765</v>
      </c>
      <c r="F94" s="222">
        <f t="shared" si="3"/>
        <v>0.0015244901723741038</v>
      </c>
    </row>
    <row r="95" spans="1:6" ht="15">
      <c r="A95" s="212">
        <v>1925</v>
      </c>
      <c r="B95" s="62">
        <v>0.073</v>
      </c>
      <c r="C95" s="62">
        <v>0.071</v>
      </c>
      <c r="D95" s="45">
        <f t="shared" si="4"/>
        <v>-0.03198428600635821</v>
      </c>
      <c r="E95" s="219">
        <f>EXP(SUM($D$7:D95))</f>
        <v>0.02601229068967444</v>
      </c>
      <c r="F95" s="222">
        <f t="shared" si="3"/>
        <v>0.0015244901723741038</v>
      </c>
    </row>
    <row r="96" spans="1:6" ht="15">
      <c r="A96" s="212">
        <v>1924</v>
      </c>
      <c r="B96" s="62">
        <v>0.139</v>
      </c>
      <c r="C96" s="62">
        <v>0.143</v>
      </c>
      <c r="D96" s="45">
        <f t="shared" si="4"/>
        <v>-0.06701917807680184</v>
      </c>
      <c r="E96" s="219">
        <f>EXP(SUM($D$7:D96))</f>
        <v>0.024326102896417623</v>
      </c>
      <c r="F96" s="222">
        <f t="shared" si="3"/>
        <v>0.0015244901723741038</v>
      </c>
    </row>
    <row r="97" spans="1:6" ht="15">
      <c r="A97" s="212">
        <v>1923</v>
      </c>
      <c r="B97" s="62">
        <v>0.11</v>
      </c>
      <c r="C97" s="62">
        <v>0.089</v>
      </c>
      <c r="D97" s="45">
        <f t="shared" si="4"/>
        <v>-0.040481623027001735</v>
      </c>
      <c r="E97" s="219">
        <f>EXP(SUM($D$7:D97))</f>
        <v>0.023361008848961667</v>
      </c>
      <c r="F97" s="222">
        <f t="shared" si="3"/>
        <v>0.0015244901723741038</v>
      </c>
    </row>
    <row r="98" spans="1:6" ht="15">
      <c r="A98" s="212">
        <v>1922</v>
      </c>
      <c r="B98" s="62">
        <v>-0.039</v>
      </c>
      <c r="C98" s="62">
        <v>-0.021</v>
      </c>
      <c r="D98" s="45">
        <f t="shared" si="4"/>
        <v>0.009025742086910208</v>
      </c>
      <c r="E98" s="219">
        <f>EXP(SUM($D$7:D98))</f>
        <v>0.023572813699829838</v>
      </c>
      <c r="F98" s="222">
        <f t="shared" si="3"/>
        <v>0.0015244901723741038</v>
      </c>
    </row>
    <row r="99" spans="1:6" ht="15">
      <c r="A99" s="212">
        <v>1921</v>
      </c>
      <c r="B99" s="62">
        <v>-0.124</v>
      </c>
      <c r="C99" s="62">
        <v>-0.132</v>
      </c>
      <c r="D99" s="45">
        <f t="shared" si="4"/>
        <v>0.053846426852252674</v>
      </c>
      <c r="E99" s="219">
        <f>EXP(SUM($D$7:D99))</f>
        <v>0.02487692116917798</v>
      </c>
      <c r="F99" s="222">
        <f t="shared" si="3"/>
        <v>0.0015244901723741038</v>
      </c>
    </row>
    <row r="100" spans="1:6" ht="15">
      <c r="A100" s="212">
        <v>1920</v>
      </c>
      <c r="B100" s="62">
        <v>0.374</v>
      </c>
      <c r="C100" s="62">
        <v>0.395</v>
      </c>
      <c r="D100" s="45">
        <f t="shared" si="4"/>
        <v>-0.2182446253475311</v>
      </c>
      <c r="E100" s="219">
        <f>EXP(SUM($D$7:D100))</f>
        <v>0.01999927229509125</v>
      </c>
      <c r="F100" s="222">
        <f t="shared" si="3"/>
        <v>0.0015244901723741038</v>
      </c>
    </row>
    <row r="101" spans="1:6" ht="15">
      <c r="A101" s="212">
        <v>1919</v>
      </c>
      <c r="B101" s="62">
        <v>0.25</v>
      </c>
      <c r="C101" s="62">
        <v>0.225</v>
      </c>
      <c r="D101" s="45">
        <f t="shared" si="4"/>
        <v>-0.1106982974936897</v>
      </c>
      <c r="E101" s="219">
        <f>EXP(SUM($D$7:D101))</f>
        <v>0.017903524450711698</v>
      </c>
      <c r="F101" s="222">
        <f t="shared" si="3"/>
        <v>0.0015244901723741038</v>
      </c>
    </row>
    <row r="102" spans="1:6" ht="15">
      <c r="A102" s="212">
        <v>1918</v>
      </c>
      <c r="B102" s="62">
        <v>0.297</v>
      </c>
      <c r="C102" s="62">
        <v>0.292</v>
      </c>
      <c r="D102" s="45">
        <f t="shared" si="4"/>
        <v>-0.149966742310231</v>
      </c>
      <c r="E102" s="219">
        <f>EXP(SUM($D$7:D102))</f>
        <v>0.015410218800602424</v>
      </c>
      <c r="F102" s="222">
        <f t="shared" si="3"/>
        <v>0.0015244901723741038</v>
      </c>
    </row>
    <row r="103" spans="1:6" ht="15">
      <c r="A103" s="212">
        <v>1917</v>
      </c>
      <c r="B103" s="62">
        <v>0.198</v>
      </c>
      <c r="C103" s="62">
        <v>0.2</v>
      </c>
      <c r="D103" s="45">
        <f>LOG(1-C103)</f>
        <v>-0.09691001300805639</v>
      </c>
      <c r="E103" s="219">
        <f>EXP(SUM($D$7:D103))</f>
        <v>0.013986895210312362</v>
      </c>
      <c r="F103" s="222">
        <f t="shared" si="3"/>
        <v>0.0015244901723741038</v>
      </c>
    </row>
    <row r="104" spans="1:6" ht="15">
      <c r="A104" s="212">
        <v>1916</v>
      </c>
      <c r="B104" s="62">
        <v>0.12</v>
      </c>
      <c r="C104" s="62">
        <v>0.11</v>
      </c>
      <c r="D104" s="45">
        <f>LOG(1-C104)</f>
        <v>-0.05060999335508721</v>
      </c>
      <c r="E104" s="219">
        <f>EXP(SUM($D$7:D104))</f>
        <v>0.013296632949425295</v>
      </c>
      <c r="F104" s="222">
        <f t="shared" si="3"/>
        <v>0.0015244901723741038</v>
      </c>
    </row>
    <row r="105" spans="1:6" ht="15">
      <c r="A105" s="228">
        <v>1915</v>
      </c>
      <c r="B105" s="229">
        <v>0.187</v>
      </c>
      <c r="C105" s="229">
        <v>0.199</v>
      </c>
      <c r="D105" s="230">
        <f>LOG(1-C105)</f>
        <v>-0.09636748391576237</v>
      </c>
      <c r="E105" s="231">
        <f>EXP(SUM($D$7:D105))</f>
        <v>0.012075074358382407</v>
      </c>
      <c r="F105" s="223">
        <f t="shared" si="3"/>
        <v>0.0015244901723741038</v>
      </c>
    </row>
    <row r="106" ht="15">
      <c r="B106" s="47"/>
    </row>
    <row r="107" ht="15">
      <c r="B107" s="47"/>
    </row>
    <row r="108" ht="15">
      <c r="B108" s="47"/>
    </row>
    <row r="109" ht="15">
      <c r="B109" s="47"/>
    </row>
    <row r="110" ht="15">
      <c r="B110" s="47"/>
    </row>
    <row r="111" ht="15">
      <c r="B111" s="47"/>
    </row>
    <row r="112" ht="15">
      <c r="B112" s="47"/>
    </row>
    <row r="113" ht="15">
      <c r="B113" s="47"/>
    </row>
    <row r="114" ht="15">
      <c r="B114" s="47"/>
    </row>
    <row r="115" ht="15">
      <c r="B115" s="47"/>
    </row>
    <row r="116" ht="15">
      <c r="B116" s="47"/>
    </row>
    <row r="117" ht="15">
      <c r="B117" s="47"/>
    </row>
    <row r="118" ht="15">
      <c r="B118" s="47"/>
    </row>
    <row r="119" ht="15">
      <c r="B119" s="47"/>
    </row>
    <row r="120" ht="15">
      <c r="B120" s="47"/>
    </row>
    <row r="121" ht="15">
      <c r="B121" s="47"/>
    </row>
    <row r="122" ht="15">
      <c r="B122" s="47"/>
    </row>
    <row r="123" ht="15">
      <c r="B123" s="47"/>
    </row>
    <row r="124" ht="15">
      <c r="B124" s="47"/>
    </row>
    <row r="125" ht="15">
      <c r="B125" s="47"/>
    </row>
    <row r="126" ht="15">
      <c r="B126" s="47"/>
    </row>
    <row r="127" ht="15">
      <c r="B127" s="47"/>
    </row>
    <row r="128" ht="15">
      <c r="B128" s="47"/>
    </row>
    <row r="129" ht="15">
      <c r="B129" s="47"/>
    </row>
    <row r="130" ht="15">
      <c r="B130" s="44"/>
    </row>
  </sheetData>
  <mergeCells count="2">
    <mergeCell ref="B5:C5"/>
    <mergeCell ref="D5:H5"/>
  </mergeCells>
  <hyperlinks>
    <hyperlink ref="C3" r:id="rId1" display="http://piketty.pse.ens.fr/fr/articles-de-presse/56"/>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topLeftCell="A1">
      <pane xSplit="1" ySplit="7" topLeftCell="B8" activePane="bottomRight" state="frozen"/>
      <selection pane="topRight" activeCell="B1" sqref="B1"/>
      <selection pane="bottomLeft" activeCell="A8" sqref="A8"/>
      <selection pane="bottomRight" activeCell="B1" sqref="B1"/>
    </sheetView>
  </sheetViews>
  <sheetFormatPr defaultColWidth="11.421875" defaultRowHeight="15"/>
  <cols>
    <col min="1" max="1" width="14.28125" style="0" customWidth="1"/>
    <col min="2" max="2" width="11.421875" style="35" customWidth="1"/>
    <col min="3" max="3" width="11.140625" style="35" customWidth="1"/>
    <col min="4" max="4" width="11.421875" style="35" customWidth="1"/>
    <col min="5" max="5" width="12.00390625" style="35" bestFit="1" customWidth="1"/>
  </cols>
  <sheetData>
    <row r="1" spans="1:8" ht="15">
      <c r="A1" s="112" t="s">
        <v>410</v>
      </c>
      <c r="B1" s="109" t="s">
        <v>474</v>
      </c>
      <c r="C1" s="110"/>
      <c r="D1" s="110"/>
      <c r="E1" s="110"/>
      <c r="F1" s="110"/>
      <c r="G1" s="110"/>
      <c r="H1" s="178"/>
    </row>
    <row r="2" spans="1:8" ht="15">
      <c r="A2" s="114" t="s">
        <v>413</v>
      </c>
      <c r="B2" s="58" t="s">
        <v>477</v>
      </c>
      <c r="C2" s="58"/>
      <c r="D2" s="58"/>
      <c r="E2" s="58"/>
      <c r="F2" s="58"/>
      <c r="G2" s="58"/>
      <c r="H2" s="139"/>
    </row>
    <row r="3" spans="1:8" ht="15">
      <c r="A3" s="114" t="s">
        <v>415</v>
      </c>
      <c r="B3" s="58" t="s">
        <v>433</v>
      </c>
      <c r="C3" s="123" t="s">
        <v>430</v>
      </c>
      <c r="D3" s="58"/>
      <c r="E3" s="58"/>
      <c r="F3" s="58"/>
      <c r="G3" s="58"/>
      <c r="H3" s="115"/>
    </row>
    <row r="4" spans="1:8" ht="15">
      <c r="A4" s="114"/>
      <c r="B4" s="58" t="s">
        <v>479</v>
      </c>
      <c r="C4" s="58"/>
      <c r="D4" s="58"/>
      <c r="E4" s="58"/>
      <c r="F4" s="58"/>
      <c r="G4" s="58"/>
      <c r="H4" s="139"/>
    </row>
    <row r="5" spans="1:8" ht="15">
      <c r="A5" s="117"/>
      <c r="B5" s="118"/>
      <c r="C5" s="118"/>
      <c r="D5" s="118"/>
      <c r="E5" s="118"/>
      <c r="F5" s="118"/>
      <c r="G5" s="118"/>
      <c r="H5" s="183"/>
    </row>
    <row r="6" spans="1:8" ht="15">
      <c r="A6" s="130" t="s">
        <v>412</v>
      </c>
      <c r="B6" s="315" t="s">
        <v>476</v>
      </c>
      <c r="C6" s="316"/>
      <c r="D6" s="132" t="s">
        <v>42</v>
      </c>
      <c r="E6" s="315" t="s">
        <v>478</v>
      </c>
      <c r="F6" s="316"/>
      <c r="G6" s="315" t="s">
        <v>476</v>
      </c>
      <c r="H6" s="316"/>
    </row>
    <row r="7" spans="1:8" ht="45">
      <c r="A7" s="186" t="s">
        <v>16</v>
      </c>
      <c r="B7" s="187" t="s">
        <v>474</v>
      </c>
      <c r="C7" s="187" t="s">
        <v>475</v>
      </c>
      <c r="D7" s="188" t="s">
        <v>43</v>
      </c>
      <c r="E7" s="187" t="s">
        <v>474</v>
      </c>
      <c r="F7" s="187" t="s">
        <v>475</v>
      </c>
      <c r="G7" s="187" t="s">
        <v>474</v>
      </c>
      <c r="H7" s="187" t="s">
        <v>475</v>
      </c>
    </row>
    <row r="8" spans="1:8" ht="15">
      <c r="A8" s="184">
        <v>1914</v>
      </c>
      <c r="B8" s="189"/>
      <c r="C8" s="189"/>
      <c r="D8" s="192"/>
      <c r="E8" s="88"/>
      <c r="F8" s="88"/>
      <c r="G8" s="88"/>
      <c r="H8" s="88"/>
    </row>
    <row r="9" spans="1:8" ht="15">
      <c r="A9" s="185">
        <v>1915</v>
      </c>
      <c r="B9" s="190">
        <v>260038</v>
      </c>
      <c r="C9" s="190">
        <v>15249089.568197712</v>
      </c>
      <c r="D9" s="193">
        <v>0.017052690184357927</v>
      </c>
      <c r="E9" s="88"/>
      <c r="F9" s="88"/>
      <c r="G9" s="88"/>
      <c r="H9" s="88"/>
    </row>
    <row r="10" spans="1:8" ht="15">
      <c r="A10" s="185">
        <v>1916</v>
      </c>
      <c r="B10" s="190">
        <v>474077</v>
      </c>
      <c r="C10" s="190">
        <v>15204615.582862923</v>
      </c>
      <c r="D10" s="193">
        <v>0.031179808355979142</v>
      </c>
      <c r="E10" s="88"/>
      <c r="F10" s="88"/>
      <c r="G10" s="88"/>
      <c r="H10" s="88"/>
    </row>
    <row r="11" spans="1:8" ht="15">
      <c r="A11" s="185">
        <v>1917</v>
      </c>
      <c r="B11" s="190">
        <v>593861</v>
      </c>
      <c r="C11" s="190">
        <v>15160141.597528134</v>
      </c>
      <c r="D11" s="193">
        <v>0.039172523302607495</v>
      </c>
      <c r="E11" s="88"/>
      <c r="F11" s="88"/>
      <c r="G11" s="88"/>
      <c r="H11" s="88"/>
    </row>
    <row r="12" spans="1:8" ht="15">
      <c r="A12" s="185">
        <v>1918</v>
      </c>
      <c r="B12" s="190">
        <v>688829</v>
      </c>
      <c r="C12" s="190">
        <v>15115667.612193346</v>
      </c>
      <c r="D12" s="193">
        <v>0.045570531032605055</v>
      </c>
      <c r="E12" s="88"/>
      <c r="F12" s="88"/>
      <c r="G12" s="88"/>
      <c r="H12" s="88"/>
    </row>
    <row r="13" spans="1:8" ht="15">
      <c r="A13" s="185">
        <v>1919</v>
      </c>
      <c r="B13" s="190">
        <v>541202</v>
      </c>
      <c r="C13" s="190">
        <v>15071193.626858557</v>
      </c>
      <c r="D13" s="193">
        <v>0.03590969722766466</v>
      </c>
      <c r="E13" s="88"/>
      <c r="F13" s="88"/>
      <c r="G13" s="88"/>
      <c r="H13" s="88"/>
    </row>
    <row r="14" spans="1:8" ht="15">
      <c r="A14" s="185">
        <v>1920</v>
      </c>
      <c r="B14" s="190">
        <v>977344</v>
      </c>
      <c r="C14" s="190">
        <v>15026719.641523764</v>
      </c>
      <c r="D14" s="193">
        <v>0.06504040957144615</v>
      </c>
      <c r="E14" s="88"/>
      <c r="F14" s="88"/>
      <c r="G14" s="88"/>
      <c r="H14" s="88"/>
    </row>
    <row r="15" spans="1:8" ht="15">
      <c r="A15" s="185">
        <v>1921</v>
      </c>
      <c r="B15" s="190">
        <v>1119330</v>
      </c>
      <c r="C15" s="190">
        <v>15323121.536615973</v>
      </c>
      <c r="D15" s="193">
        <v>0.07304843189589409</v>
      </c>
      <c r="E15" s="88"/>
      <c r="F15" s="88"/>
      <c r="G15" s="88"/>
      <c r="H15" s="88"/>
    </row>
    <row r="16" spans="1:8" ht="15">
      <c r="A16" s="185">
        <v>1922</v>
      </c>
      <c r="B16" s="190">
        <v>1026656</v>
      </c>
      <c r="C16" s="190">
        <v>15452520.658639722</v>
      </c>
      <c r="D16" s="193">
        <v>0.06643938698933123</v>
      </c>
      <c r="E16" s="88"/>
      <c r="F16" s="88"/>
      <c r="G16" s="88"/>
      <c r="H16" s="88"/>
    </row>
    <row r="17" spans="1:8" ht="15">
      <c r="A17" s="185">
        <v>1923</v>
      </c>
      <c r="B17" s="190">
        <v>1201285</v>
      </c>
      <c r="C17" s="190">
        <v>15608585.132378414</v>
      </c>
      <c r="D17" s="193">
        <v>0.07696309369566477</v>
      </c>
      <c r="E17" s="88"/>
      <c r="F17" s="88"/>
      <c r="G17" s="88"/>
      <c r="H17" s="88"/>
    </row>
    <row r="18" spans="1:8" ht="15">
      <c r="A18" s="185">
        <v>1924</v>
      </c>
      <c r="B18" s="190">
        <v>1487828</v>
      </c>
      <c r="C18" s="190">
        <v>15802738.356745167</v>
      </c>
      <c r="D18" s="193">
        <v>0.09415001162535494</v>
      </c>
      <c r="E18" s="88"/>
      <c r="F18" s="88"/>
      <c r="G18" s="88"/>
      <c r="H18" s="88"/>
    </row>
    <row r="19" spans="1:8" ht="15">
      <c r="A19" s="185">
        <v>1925</v>
      </c>
      <c r="B19" s="190">
        <v>1938597</v>
      </c>
      <c r="C19" s="190">
        <v>16000924.309334688</v>
      </c>
      <c r="D19" s="193">
        <v>0.12115531343830263</v>
      </c>
      <c r="E19" s="88"/>
      <c r="F19" s="88"/>
      <c r="G19" s="88"/>
      <c r="H19" s="88"/>
    </row>
    <row r="20" spans="1:8" ht="15">
      <c r="A20" s="185">
        <v>1926</v>
      </c>
      <c r="B20" s="190">
        <v>2588650</v>
      </c>
      <c r="C20" s="190">
        <v>16146571.913756575</v>
      </c>
      <c r="D20" s="193">
        <v>0.16032195650115175</v>
      </c>
      <c r="E20" s="88"/>
      <c r="F20" s="88"/>
      <c r="G20" s="88"/>
      <c r="H20" s="88"/>
    </row>
    <row r="21" spans="1:8" ht="15">
      <c r="A21" s="185">
        <v>1927</v>
      </c>
      <c r="B21" s="190">
        <v>2901966</v>
      </c>
      <c r="C21" s="190">
        <v>16253636.96761451</v>
      </c>
      <c r="D21" s="193">
        <v>0.17854256286037326</v>
      </c>
      <c r="E21" s="88"/>
      <c r="F21" s="88"/>
      <c r="G21" s="88"/>
      <c r="H21" s="88"/>
    </row>
    <row r="22" spans="1:8" ht="15">
      <c r="A22" s="185">
        <v>1928</v>
      </c>
      <c r="B22" s="190">
        <v>1984952</v>
      </c>
      <c r="C22" s="190">
        <v>16347017.548874008</v>
      </c>
      <c r="D22" s="193">
        <v>0.12142594170865895</v>
      </c>
      <c r="E22" s="88"/>
      <c r="F22" s="88"/>
      <c r="G22" s="88"/>
      <c r="H22" s="88"/>
    </row>
    <row r="23" spans="1:8" ht="15">
      <c r="A23" s="185">
        <v>1929</v>
      </c>
      <c r="B23" s="190">
        <v>1923270</v>
      </c>
      <c r="C23" s="190">
        <v>16454095.591251858</v>
      </c>
      <c r="D23" s="193">
        <v>0.11688700781722358</v>
      </c>
      <c r="E23" s="88"/>
      <c r="F23" s="88"/>
      <c r="G23" s="88"/>
      <c r="H23" s="88"/>
    </row>
    <row r="24" spans="1:8" ht="15">
      <c r="A24" s="185">
        <v>1930</v>
      </c>
      <c r="B24" s="190">
        <v>2150390</v>
      </c>
      <c r="C24" s="190">
        <v>16555933.031139094</v>
      </c>
      <c r="D24" s="193">
        <v>0.12988636737992695</v>
      </c>
      <c r="E24" s="88"/>
      <c r="F24" s="88"/>
      <c r="G24" s="88"/>
      <c r="H24" s="88"/>
    </row>
    <row r="25" spans="1:8" ht="15">
      <c r="A25" s="185">
        <v>1931</v>
      </c>
      <c r="B25" s="190">
        <v>2080164</v>
      </c>
      <c r="C25" s="190">
        <v>16728728.130433075</v>
      </c>
      <c r="D25" s="193">
        <v>0.1243468112925898</v>
      </c>
      <c r="E25" s="88"/>
      <c r="F25" s="88"/>
      <c r="G25" s="88"/>
      <c r="H25" s="88"/>
    </row>
    <row r="26" spans="1:8" ht="15">
      <c r="A26" s="185">
        <v>1932</v>
      </c>
      <c r="B26" s="190">
        <v>1922170</v>
      </c>
      <c r="C26" s="190">
        <v>16767239.401699284</v>
      </c>
      <c r="D26" s="193">
        <v>0.11463842997346342</v>
      </c>
      <c r="E26" s="88"/>
      <c r="F26" s="88"/>
      <c r="G26" s="88"/>
      <c r="H26" s="88"/>
    </row>
    <row r="27" spans="1:8" ht="15">
      <c r="A27" s="185">
        <v>1933</v>
      </c>
      <c r="B27" s="190">
        <v>1920408</v>
      </c>
      <c r="C27" s="190">
        <v>16810400.827934455</v>
      </c>
      <c r="D27" s="193">
        <v>0.11423927481900302</v>
      </c>
      <c r="E27" s="88"/>
      <c r="F27" s="88"/>
      <c r="G27" s="88"/>
      <c r="H27" s="88"/>
    </row>
    <row r="28" spans="1:8" ht="15">
      <c r="A28" s="185">
        <v>1934</v>
      </c>
      <c r="B28" s="190">
        <v>1744947</v>
      </c>
      <c r="C28" s="190">
        <v>16836610.287627246</v>
      </c>
      <c r="D28" s="193">
        <v>0.10364004215755429</v>
      </c>
      <c r="E28" s="88"/>
      <c r="F28" s="88"/>
      <c r="G28" s="88"/>
      <c r="H28" s="88"/>
    </row>
    <row r="29" spans="1:8" ht="15">
      <c r="A29" s="185">
        <v>1935</v>
      </c>
      <c r="B29" s="190">
        <v>1632799</v>
      </c>
      <c r="C29" s="190">
        <v>16873981.152787812</v>
      </c>
      <c r="D29" s="193">
        <v>0.09676430151341252</v>
      </c>
      <c r="E29" s="88"/>
      <c r="F29" s="88"/>
      <c r="G29" s="88"/>
      <c r="H29" s="88"/>
    </row>
    <row r="30" spans="1:8" ht="15">
      <c r="A30" s="185">
        <v>1936</v>
      </c>
      <c r="B30" s="190">
        <v>1638759</v>
      </c>
      <c r="C30" s="190">
        <v>16888969.047490474</v>
      </c>
      <c r="D30" s="193">
        <v>0.09703132236147372</v>
      </c>
      <c r="E30" s="88"/>
      <c r="F30" s="88"/>
      <c r="G30" s="88"/>
      <c r="H30" s="88"/>
    </row>
    <row r="31" spans="1:8" ht="15">
      <c r="A31" s="185">
        <v>1937</v>
      </c>
      <c r="B31" s="190">
        <v>2287732</v>
      </c>
      <c r="C31" s="190">
        <v>16899311.5346154</v>
      </c>
      <c r="D31" s="193">
        <v>0.13537427221895787</v>
      </c>
      <c r="E31" s="88"/>
      <c r="F31" s="88"/>
      <c r="G31" s="88"/>
      <c r="H31" s="88"/>
    </row>
    <row r="32" spans="1:8" ht="15">
      <c r="A32" s="185">
        <v>1938</v>
      </c>
      <c r="B32" s="190">
        <v>2795473</v>
      </c>
      <c r="C32" s="190">
        <v>16915410.408390436</v>
      </c>
      <c r="D32" s="193">
        <v>0.16526190807722763</v>
      </c>
      <c r="E32" s="88"/>
      <c r="F32" s="88"/>
      <c r="G32" s="88"/>
      <c r="H32" s="88"/>
    </row>
    <row r="33" spans="1:8" ht="15">
      <c r="A33" s="185">
        <v>1939</v>
      </c>
      <c r="B33" s="190">
        <v>2102618</v>
      </c>
      <c r="C33" s="190">
        <v>16172288.575424137</v>
      </c>
      <c r="D33" s="193">
        <v>0.1300136335184618</v>
      </c>
      <c r="E33" s="88"/>
      <c r="F33" s="88"/>
      <c r="G33" s="88"/>
      <c r="H33" s="88"/>
    </row>
    <row r="34" spans="1:8" ht="15">
      <c r="A34" s="185">
        <v>1940</v>
      </c>
      <c r="B34" s="190">
        <v>1882830</v>
      </c>
      <c r="C34" s="190">
        <v>16229112.140045635</v>
      </c>
      <c r="D34" s="193">
        <v>0.11601558876126575</v>
      </c>
      <c r="E34" s="88"/>
      <c r="F34" s="88"/>
      <c r="G34" s="88"/>
      <c r="H34" s="88"/>
    </row>
    <row r="35" spans="1:8" ht="15">
      <c r="A35" s="185">
        <v>1941</v>
      </c>
      <c r="B35" s="190">
        <v>2732864</v>
      </c>
      <c r="C35" s="190">
        <v>15368131.997628767</v>
      </c>
      <c r="D35" s="193">
        <v>0.17782668709649738</v>
      </c>
      <c r="E35" s="88"/>
      <c r="F35" s="88"/>
      <c r="G35" s="88"/>
      <c r="H35" s="88"/>
    </row>
    <row r="36" spans="1:8" ht="15">
      <c r="A36" s="185">
        <v>1942</v>
      </c>
      <c r="B36" s="190">
        <v>3838496</v>
      </c>
      <c r="C36" s="190">
        <v>15371957.9974781</v>
      </c>
      <c r="D36" s="193">
        <v>0.24970768204217955</v>
      </c>
      <c r="E36" s="88"/>
      <c r="F36" s="88"/>
      <c r="G36" s="88"/>
      <c r="H36" s="88"/>
    </row>
    <row r="37" spans="1:8" ht="15">
      <c r="A37" s="185">
        <v>1943</v>
      </c>
      <c r="B37" s="190">
        <v>2045270</v>
      </c>
      <c r="C37" s="190">
        <v>15276623.830476714</v>
      </c>
      <c r="D37" s="193">
        <v>0.13388233046098225</v>
      </c>
      <c r="E37" s="88"/>
      <c r="F37" s="88"/>
      <c r="G37" s="88"/>
      <c r="H37" s="88"/>
    </row>
    <row r="38" spans="1:8" ht="15">
      <c r="A38" s="185">
        <v>1944</v>
      </c>
      <c r="B38" s="190">
        <v>2780051</v>
      </c>
      <c r="C38" s="190">
        <v>15088562.5855081</v>
      </c>
      <c r="D38" s="193">
        <v>0.18424889609233663</v>
      </c>
      <c r="E38" s="88"/>
      <c r="F38" s="88"/>
      <c r="G38" s="88"/>
      <c r="H38" s="88"/>
    </row>
    <row r="39" spans="1:8" ht="15">
      <c r="A39" s="185">
        <v>1945</v>
      </c>
      <c r="B39" s="190">
        <v>1539350</v>
      </c>
      <c r="C39" s="190">
        <v>15138382.140876664</v>
      </c>
      <c r="D39" s="193">
        <v>0.10168523859913976</v>
      </c>
      <c r="E39" s="88"/>
      <c r="F39" s="88"/>
      <c r="G39" s="88"/>
      <c r="H39" s="88"/>
    </row>
    <row r="40" spans="1:8" ht="15">
      <c r="A40" s="185">
        <v>1946</v>
      </c>
      <c r="B40" s="190">
        <v>4148833</v>
      </c>
      <c r="C40" s="190">
        <v>16535847.579875706</v>
      </c>
      <c r="D40" s="193">
        <v>0.2508993252362323</v>
      </c>
      <c r="E40" s="88"/>
      <c r="F40" s="88"/>
      <c r="G40" s="88"/>
      <c r="H40" s="88"/>
    </row>
    <row r="41" spans="1:8" ht="15">
      <c r="A41" s="185">
        <v>1947</v>
      </c>
      <c r="B41" s="190">
        <v>1486453</v>
      </c>
      <c r="C41" s="190">
        <v>16648051.617944187</v>
      </c>
      <c r="D41" s="193">
        <v>0.08928690480499346</v>
      </c>
      <c r="E41" s="88"/>
      <c r="F41" s="88"/>
      <c r="G41" s="88"/>
      <c r="H41" s="88"/>
    </row>
    <row r="42" spans="1:8" ht="15">
      <c r="A42" s="185">
        <v>1948</v>
      </c>
      <c r="B42" s="190">
        <v>2690223</v>
      </c>
      <c r="C42" s="190">
        <v>16817525.168527227</v>
      </c>
      <c r="D42" s="193">
        <v>0.15996545110183966</v>
      </c>
      <c r="E42" s="88"/>
      <c r="F42" s="88"/>
      <c r="G42" s="88"/>
      <c r="H42" s="88"/>
    </row>
    <row r="43" spans="1:8" ht="15">
      <c r="A43" s="185">
        <v>1949</v>
      </c>
      <c r="B43" s="190">
        <v>3413214</v>
      </c>
      <c r="C43" s="190">
        <v>16961530.40396661</v>
      </c>
      <c r="D43" s="193">
        <v>0.20123266702406692</v>
      </c>
      <c r="E43" s="88"/>
      <c r="F43" s="88"/>
      <c r="G43" s="88"/>
      <c r="H43" s="88"/>
    </row>
    <row r="44" spans="1:8" ht="15">
      <c r="A44" s="185">
        <v>1950</v>
      </c>
      <c r="B44" s="190">
        <v>2982086</v>
      </c>
      <c r="C44" s="190">
        <v>17077292.45562298</v>
      </c>
      <c r="D44" s="193">
        <v>0.17462288051511934</v>
      </c>
      <c r="E44" s="88"/>
      <c r="F44" s="88"/>
      <c r="G44" s="88"/>
      <c r="H44" s="88"/>
    </row>
    <row r="45" spans="1:8" ht="15">
      <c r="A45" s="185">
        <v>1951</v>
      </c>
      <c r="B45" s="190">
        <v>2551763</v>
      </c>
      <c r="C45" s="190">
        <v>17204642.136917062</v>
      </c>
      <c r="D45" s="193">
        <v>0.14831828408244102</v>
      </c>
      <c r="E45" s="88"/>
      <c r="F45" s="88"/>
      <c r="G45" s="88"/>
      <c r="H45" s="88"/>
    </row>
    <row r="46" spans="1:8" ht="15">
      <c r="A46" s="185">
        <v>1952</v>
      </c>
      <c r="B46" s="190">
        <v>3370199</v>
      </c>
      <c r="C46" s="190">
        <v>17302224.45507849</v>
      </c>
      <c r="D46" s="193">
        <v>0.19478414516873235</v>
      </c>
      <c r="E46" s="88"/>
      <c r="F46" s="88"/>
      <c r="G46" s="88"/>
      <c r="H46" s="88"/>
    </row>
    <row r="47" spans="1:8" ht="15">
      <c r="A47" s="185">
        <v>1953</v>
      </c>
      <c r="B47" s="190">
        <v>3095169</v>
      </c>
      <c r="C47" s="190">
        <v>17410185.264045775</v>
      </c>
      <c r="D47" s="193">
        <v>0.17777921102263708</v>
      </c>
      <c r="E47" s="88"/>
      <c r="F47" s="88"/>
      <c r="G47" s="88"/>
      <c r="H47" s="88"/>
    </row>
    <row r="48" spans="1:8" ht="15">
      <c r="A48" s="185">
        <v>1954</v>
      </c>
      <c r="B48" s="190">
        <v>3142439</v>
      </c>
      <c r="C48" s="190">
        <v>17497477.148364056</v>
      </c>
      <c r="D48" s="193">
        <v>0.17959383363411366</v>
      </c>
      <c r="E48" s="88"/>
      <c r="F48" s="88"/>
      <c r="G48" s="88"/>
      <c r="H48" s="88"/>
    </row>
    <row r="49" spans="1:8" ht="15">
      <c r="A49" s="185">
        <v>1955</v>
      </c>
      <c r="B49" s="190">
        <v>3764936</v>
      </c>
      <c r="C49" s="190">
        <v>17647342.953881387</v>
      </c>
      <c r="D49" s="193">
        <v>0.21334293835843052</v>
      </c>
      <c r="E49" s="88"/>
      <c r="F49" s="88"/>
      <c r="G49" s="88"/>
      <c r="H49" s="88"/>
    </row>
    <row r="50" spans="1:8" ht="15">
      <c r="A50" s="185">
        <v>1956</v>
      </c>
      <c r="B50" s="190">
        <v>4400880</v>
      </c>
      <c r="C50" s="190">
        <v>17820251.643483676</v>
      </c>
      <c r="D50" s="193">
        <v>0.2469594755475447</v>
      </c>
      <c r="E50" s="88"/>
      <c r="F50" s="88"/>
      <c r="G50" s="88"/>
      <c r="H50" s="88"/>
    </row>
    <row r="51" spans="1:8" ht="15">
      <c r="A51" s="185">
        <v>1957</v>
      </c>
      <c r="B51" s="190">
        <v>4430176</v>
      </c>
      <c r="C51" s="190">
        <v>18006842.073500037</v>
      </c>
      <c r="D51" s="193">
        <v>0.2460273701472462</v>
      </c>
      <c r="E51" s="88"/>
      <c r="F51" s="88"/>
      <c r="G51" s="88"/>
      <c r="H51" s="88"/>
    </row>
    <row r="52" spans="1:8" ht="15">
      <c r="A52" s="185">
        <v>1958</v>
      </c>
      <c r="B52" s="190">
        <v>4984390</v>
      </c>
      <c r="C52" s="190">
        <v>18223085.580970295</v>
      </c>
      <c r="D52" s="193">
        <v>0.27352063830534923</v>
      </c>
      <c r="E52" s="88"/>
      <c r="F52" s="88"/>
      <c r="G52" s="88"/>
      <c r="H52" s="88"/>
    </row>
    <row r="53" spans="1:8" ht="15">
      <c r="A53" s="185">
        <v>1959</v>
      </c>
      <c r="B53" s="190">
        <v>5044969</v>
      </c>
      <c r="C53" s="190">
        <v>18418173.83075435</v>
      </c>
      <c r="D53" s="193">
        <v>0.27391255215411187</v>
      </c>
      <c r="E53" s="88"/>
      <c r="F53" s="88"/>
      <c r="G53" s="88"/>
      <c r="H53" s="88"/>
    </row>
    <row r="54" spans="1:8" ht="15">
      <c r="A54" s="185">
        <v>1960</v>
      </c>
      <c r="B54" s="190">
        <v>5455992</v>
      </c>
      <c r="C54" s="190">
        <v>18612827.096206594</v>
      </c>
      <c r="D54" s="193">
        <v>0.2931307518088944</v>
      </c>
      <c r="E54" s="88"/>
      <c r="F54" s="88"/>
      <c r="G54" s="88"/>
      <c r="H54" s="88"/>
    </row>
    <row r="55" spans="1:8" ht="15">
      <c r="A55" s="185">
        <v>1961</v>
      </c>
      <c r="B55" s="190">
        <v>6102996</v>
      </c>
      <c r="C55" s="190">
        <v>18803112.280894894</v>
      </c>
      <c r="D55" s="193">
        <v>0.32457371465047385</v>
      </c>
      <c r="E55" s="88"/>
      <c r="F55" s="88"/>
      <c r="G55" s="88"/>
      <c r="H55" s="88"/>
    </row>
    <row r="56" spans="1:8" ht="15">
      <c r="A56" s="185">
        <v>1962</v>
      </c>
      <c r="B56" s="190">
        <v>6751651</v>
      </c>
      <c r="C56" s="190">
        <v>19026154.587401237</v>
      </c>
      <c r="D56" s="193">
        <v>0.354861565377526</v>
      </c>
      <c r="E56" s="88"/>
      <c r="F56" s="88"/>
      <c r="G56" s="88"/>
      <c r="H56" s="88"/>
    </row>
    <row r="57" spans="1:8" ht="15">
      <c r="A57" s="185">
        <v>1963</v>
      </c>
      <c r="B57" s="190">
        <v>7709532</v>
      </c>
      <c r="C57" s="190">
        <v>19535313.290464625</v>
      </c>
      <c r="D57" s="193">
        <v>0.3946459360732698</v>
      </c>
      <c r="E57" s="88"/>
      <c r="F57" s="88"/>
      <c r="G57" s="88"/>
      <c r="H57" s="88"/>
    </row>
    <row r="58" spans="1:8" ht="15">
      <c r="A58" s="185">
        <v>1964</v>
      </c>
      <c r="B58" s="190">
        <v>8361863</v>
      </c>
      <c r="C58" s="190">
        <v>19803518.27376938</v>
      </c>
      <c r="D58" s="193">
        <v>0.42224128482642664</v>
      </c>
      <c r="E58" s="88"/>
      <c r="F58" s="88"/>
      <c r="G58" s="88"/>
      <c r="H58" s="88"/>
    </row>
    <row r="59" spans="1:8" ht="15">
      <c r="A59" s="185">
        <v>1965</v>
      </c>
      <c r="B59" s="190">
        <v>8572756</v>
      </c>
      <c r="C59" s="190">
        <v>20017680.79412915</v>
      </c>
      <c r="D59" s="193">
        <v>0.4282592018608991</v>
      </c>
      <c r="E59" s="88"/>
      <c r="F59" s="88"/>
      <c r="G59" s="88"/>
      <c r="H59" s="88"/>
    </row>
    <row r="60" spans="1:8" ht="15">
      <c r="A60" s="185">
        <v>1966</v>
      </c>
      <c r="B60" s="190">
        <v>8955194</v>
      </c>
      <c r="C60" s="190">
        <v>20165510.76530382</v>
      </c>
      <c r="D60" s="193">
        <v>0.44408466039987643</v>
      </c>
      <c r="E60" s="88"/>
      <c r="F60" s="88"/>
      <c r="G60" s="88"/>
      <c r="H60" s="88"/>
    </row>
    <row r="61" spans="1:8" ht="15">
      <c r="A61" s="185">
        <v>1967</v>
      </c>
      <c r="B61" s="190">
        <v>9591039</v>
      </c>
      <c r="C61" s="190">
        <v>20324303.153582145</v>
      </c>
      <c r="D61" s="193">
        <v>0.4719000168185144</v>
      </c>
      <c r="E61" s="88"/>
      <c r="F61" s="88"/>
      <c r="G61" s="88"/>
      <c r="H61" s="88"/>
    </row>
    <row r="62" spans="1:8" ht="15">
      <c r="A62" s="185">
        <v>1968</v>
      </c>
      <c r="B62" s="190">
        <v>10480338</v>
      </c>
      <c r="C62" s="190">
        <v>20454007.794356897</v>
      </c>
      <c r="D62" s="193">
        <v>0.5123855483662935</v>
      </c>
      <c r="E62" s="88"/>
      <c r="F62" s="88"/>
      <c r="G62" s="88"/>
      <c r="H62" s="88"/>
    </row>
    <row r="63" spans="1:8" ht="15">
      <c r="A63" s="185">
        <v>1969</v>
      </c>
      <c r="B63" s="190">
        <v>10503244</v>
      </c>
      <c r="C63" s="190">
        <v>20734257.88096202</v>
      </c>
      <c r="D63" s="193">
        <v>0.5065647422878814</v>
      </c>
      <c r="E63" s="88"/>
      <c r="F63" s="88"/>
      <c r="G63" s="88"/>
      <c r="H63" s="88"/>
    </row>
    <row r="64" spans="1:8" ht="15">
      <c r="A64" s="185">
        <v>1970</v>
      </c>
      <c r="B64" s="190">
        <v>10513119</v>
      </c>
      <c r="C64" s="190">
        <v>21033070.399628457</v>
      </c>
      <c r="D64" s="193">
        <v>0.4998375795949274</v>
      </c>
      <c r="E64" s="88"/>
      <c r="F64" s="88"/>
      <c r="G64" s="88"/>
      <c r="H64" s="88"/>
    </row>
    <row r="65" spans="1:8" ht="15">
      <c r="A65" s="185">
        <v>1971</v>
      </c>
      <c r="B65" s="190">
        <v>11019782</v>
      </c>
      <c r="C65" s="190">
        <v>21354803.329468094</v>
      </c>
      <c r="D65" s="193">
        <v>0.5160329425648933</v>
      </c>
      <c r="E65" s="88"/>
      <c r="F65" s="88"/>
      <c r="G65" s="88"/>
      <c r="H65" s="88"/>
    </row>
    <row r="66" spans="1:8" ht="15">
      <c r="A66" s="185">
        <v>1972</v>
      </c>
      <c r="B66" s="190">
        <v>11502269</v>
      </c>
      <c r="C66" s="190">
        <v>21652870.025774285</v>
      </c>
      <c r="D66" s="193">
        <v>0.5312122128063571</v>
      </c>
      <c r="E66" s="88"/>
      <c r="F66" s="88"/>
      <c r="G66" s="88"/>
      <c r="H66" s="88"/>
    </row>
    <row r="67" spans="1:8" ht="15">
      <c r="A67" s="185">
        <v>1973</v>
      </c>
      <c r="B67" s="190">
        <v>12092270</v>
      </c>
      <c r="C67" s="190">
        <v>21921093.538944278</v>
      </c>
      <c r="D67" s="193">
        <v>0.5516271338616059</v>
      </c>
      <c r="E67" s="88"/>
      <c r="F67" s="88"/>
      <c r="G67" s="88"/>
      <c r="H67" s="88"/>
    </row>
    <row r="68" spans="1:8" ht="15">
      <c r="A68" s="185">
        <v>1974</v>
      </c>
      <c r="B68" s="190">
        <v>12767947</v>
      </c>
      <c r="C68" s="190">
        <v>22160611.36746277</v>
      </c>
      <c r="D68" s="193">
        <v>0.5761549980857698</v>
      </c>
      <c r="E68" s="88"/>
      <c r="F68" s="88"/>
      <c r="G68" s="88"/>
      <c r="H68" s="88"/>
    </row>
    <row r="69" spans="1:8" ht="15">
      <c r="A69" s="185">
        <v>1975</v>
      </c>
      <c r="B69" s="190">
        <v>13494548</v>
      </c>
      <c r="C69" s="190">
        <v>22363834.96722191</v>
      </c>
      <c r="D69" s="193">
        <v>0.6034093893010124</v>
      </c>
      <c r="E69" s="88"/>
      <c r="F69" s="88"/>
      <c r="G69" s="88"/>
      <c r="H69" s="88"/>
    </row>
    <row r="70" spans="1:8" ht="15">
      <c r="A70" s="185">
        <v>1976</v>
      </c>
      <c r="B70" s="190">
        <v>14242603</v>
      </c>
      <c r="C70" s="190">
        <v>22497021.160280854</v>
      </c>
      <c r="D70" s="193">
        <v>0.6330883941713017</v>
      </c>
      <c r="E70" s="88"/>
      <c r="F70" s="88"/>
      <c r="G70" s="88"/>
      <c r="H70" s="88"/>
    </row>
    <row r="71" spans="1:8" ht="15">
      <c r="A71" s="185">
        <v>1977</v>
      </c>
      <c r="B71" s="190">
        <v>14007405</v>
      </c>
      <c r="C71" s="190">
        <v>22709251.75105345</v>
      </c>
      <c r="D71" s="193">
        <v>0.616814906697673</v>
      </c>
      <c r="E71" s="88"/>
      <c r="F71" s="88"/>
      <c r="G71" s="88"/>
      <c r="H71" s="88"/>
    </row>
    <row r="72" spans="1:8" ht="15">
      <c r="A72" s="185">
        <v>1978</v>
      </c>
      <c r="B72" s="190">
        <v>14564035</v>
      </c>
      <c r="C72" s="190">
        <v>22938934.427011114</v>
      </c>
      <c r="D72" s="193">
        <v>0.6349046005751043</v>
      </c>
      <c r="E72" s="88"/>
      <c r="F72" s="88"/>
      <c r="G72" s="88"/>
      <c r="H72" s="88"/>
    </row>
    <row r="73" spans="1:8" ht="15">
      <c r="A73" s="185">
        <v>1979</v>
      </c>
      <c r="B73" s="190">
        <v>15000673</v>
      </c>
      <c r="C73" s="190">
        <v>23186245.392738394</v>
      </c>
      <c r="D73" s="193">
        <v>0.6469642991313289</v>
      </c>
      <c r="E73" s="88"/>
      <c r="F73" s="88"/>
      <c r="G73" s="88"/>
      <c r="H73" s="88"/>
    </row>
    <row r="74" spans="1:8" ht="15">
      <c r="A74" s="185">
        <v>1980</v>
      </c>
      <c r="B74" s="190">
        <v>15289641</v>
      </c>
      <c r="C74" s="190">
        <v>23457373.344810348</v>
      </c>
      <c r="D74" s="193">
        <v>0.6518053311106395</v>
      </c>
      <c r="E74" s="88"/>
      <c r="F74" s="88"/>
      <c r="G74" s="88"/>
      <c r="H74" s="88"/>
    </row>
    <row r="75" spans="1:8" ht="15">
      <c r="A75" s="185">
        <v>1981</v>
      </c>
      <c r="B75" s="190">
        <v>15056169</v>
      </c>
      <c r="C75" s="190">
        <v>23749606.69045366</v>
      </c>
      <c r="D75" s="193">
        <v>0.6339544564353542</v>
      </c>
      <c r="E75" s="88"/>
      <c r="F75" s="88"/>
      <c r="G75" s="88"/>
      <c r="H75" s="88"/>
    </row>
    <row r="76" spans="1:8" ht="15">
      <c r="A76" s="185">
        <v>1982</v>
      </c>
      <c r="B76" s="190">
        <v>15308540</v>
      </c>
      <c r="C76" s="190">
        <v>24042665.260901265</v>
      </c>
      <c r="D76" s="193">
        <v>0.6367239169982997</v>
      </c>
      <c r="E76" s="88"/>
      <c r="F76" s="88"/>
      <c r="G76" s="88"/>
      <c r="H76" s="88"/>
    </row>
    <row r="77" spans="1:8" ht="15">
      <c r="A77" s="185">
        <v>1983</v>
      </c>
      <c r="B77" s="190">
        <v>15242012</v>
      </c>
      <c r="C77" s="190">
        <v>24282961.326334845</v>
      </c>
      <c r="D77" s="193">
        <v>0.6276834112267047</v>
      </c>
      <c r="E77" s="88"/>
      <c r="F77" s="88"/>
      <c r="G77" s="88"/>
      <c r="H77" s="88"/>
    </row>
    <row r="78" spans="1:8" ht="15">
      <c r="A78" s="185">
        <v>1984</v>
      </c>
      <c r="B78" s="190">
        <v>15209530</v>
      </c>
      <c r="C78" s="190">
        <v>24572248.139758773</v>
      </c>
      <c r="D78" s="193">
        <v>0.6189718544877642</v>
      </c>
      <c r="E78" s="88"/>
      <c r="F78" s="88"/>
      <c r="G78" s="88"/>
      <c r="H78" s="88"/>
    </row>
    <row r="79" spans="1:8" ht="15">
      <c r="A79" s="185">
        <v>1985</v>
      </c>
      <c r="B79" s="190">
        <v>15252320</v>
      </c>
      <c r="C79" s="190">
        <v>25143728.553164244</v>
      </c>
      <c r="D79" s="193">
        <v>0.606605339687401</v>
      </c>
      <c r="E79" s="88"/>
      <c r="F79" s="88"/>
      <c r="G79" s="88"/>
      <c r="H79" s="88"/>
    </row>
    <row r="80" spans="1:8" ht="15">
      <c r="A80" s="185">
        <v>1986</v>
      </c>
      <c r="B80" s="190">
        <v>13314101</v>
      </c>
      <c r="C80" s="190">
        <v>25534326</v>
      </c>
      <c r="D80" s="193">
        <v>0.5214197155624941</v>
      </c>
      <c r="E80" s="88"/>
      <c r="F80" s="88"/>
      <c r="G80" s="88"/>
      <c r="H80" s="88"/>
    </row>
    <row r="81" spans="1:8" ht="15">
      <c r="A81" s="185">
        <v>1987</v>
      </c>
      <c r="B81" s="190">
        <v>13368628</v>
      </c>
      <c r="C81" s="190">
        <v>26341302</v>
      </c>
      <c r="D81" s="193">
        <v>0.5075158395739132</v>
      </c>
      <c r="E81" s="88"/>
      <c r="F81" s="88"/>
      <c r="G81" s="88"/>
      <c r="H81" s="88"/>
    </row>
    <row r="82" spans="1:8" ht="15">
      <c r="A82" s="185">
        <v>1988</v>
      </c>
      <c r="B82" s="190">
        <v>13470354</v>
      </c>
      <c r="C82" s="190">
        <v>26791368</v>
      </c>
      <c r="D82" s="193">
        <v>0.5027870917229759</v>
      </c>
      <c r="E82" s="88"/>
      <c r="F82" s="88"/>
      <c r="G82" s="88"/>
      <c r="H82" s="88"/>
    </row>
    <row r="83" spans="1:8" ht="15">
      <c r="A83" s="185">
        <v>1989</v>
      </c>
      <c r="B83" s="190">
        <v>13881932</v>
      </c>
      <c r="C83" s="190">
        <v>27360033</v>
      </c>
      <c r="D83" s="193">
        <v>0.5073799435841324</v>
      </c>
      <c r="E83" s="88"/>
      <c r="F83" s="88"/>
      <c r="G83" s="88"/>
      <c r="H83" s="88"/>
    </row>
    <row r="84" spans="1:8" ht="15">
      <c r="A84" s="185">
        <v>1990</v>
      </c>
      <c r="B84" s="190">
        <v>14296524</v>
      </c>
      <c r="C84" s="190">
        <v>28029464</v>
      </c>
      <c r="D84" s="193">
        <v>0.5100534209287769</v>
      </c>
      <c r="E84" s="88"/>
      <c r="F84" s="88"/>
      <c r="G84" s="88"/>
      <c r="H84" s="88"/>
    </row>
    <row r="85" spans="1:8" ht="15">
      <c r="A85" s="185">
        <v>1991</v>
      </c>
      <c r="B85" s="190">
        <v>14642747</v>
      </c>
      <c r="C85" s="190">
        <v>28606643</v>
      </c>
      <c r="D85" s="193">
        <v>0.5118652684972508</v>
      </c>
      <c r="E85" s="88"/>
      <c r="F85" s="88"/>
      <c r="G85" s="88"/>
      <c r="H85" s="88"/>
    </row>
    <row r="86" spans="1:8" ht="15">
      <c r="A86" s="185">
        <v>1992</v>
      </c>
      <c r="B86" s="190">
        <v>14753713</v>
      </c>
      <c r="C86" s="190">
        <v>29052122</v>
      </c>
      <c r="D86" s="193">
        <v>0.5078359852681329</v>
      </c>
      <c r="E86" s="88"/>
      <c r="F86" s="88"/>
      <c r="G86" s="88"/>
      <c r="H86" s="88"/>
    </row>
    <row r="87" spans="1:8" ht="15">
      <c r="A87" s="185">
        <v>1993</v>
      </c>
      <c r="B87" s="190">
        <v>14907267</v>
      </c>
      <c r="C87" s="190">
        <v>29558170</v>
      </c>
      <c r="D87" s="193">
        <v>0.5043366013525195</v>
      </c>
      <c r="E87" s="88"/>
      <c r="F87" s="88"/>
      <c r="G87" s="88"/>
      <c r="H87" s="88"/>
    </row>
    <row r="88" spans="1:8" ht="15">
      <c r="A88" s="185">
        <v>1994</v>
      </c>
      <c r="B88" s="190">
        <v>14990137</v>
      </c>
      <c r="C88" s="190">
        <v>30038236</v>
      </c>
      <c r="D88" s="193">
        <v>0.4990351963410901</v>
      </c>
      <c r="E88" s="88"/>
      <c r="F88" s="88"/>
      <c r="G88" s="88"/>
      <c r="H88" s="88"/>
    </row>
    <row r="89" spans="1:8" ht="15">
      <c r="A89" s="185">
        <v>1995</v>
      </c>
      <c r="B89" s="190">
        <v>15474244</v>
      </c>
      <c r="C89" s="190">
        <v>30585130</v>
      </c>
      <c r="D89" s="193">
        <v>0.5059401088045073</v>
      </c>
      <c r="E89" s="88"/>
      <c r="F89" s="88"/>
      <c r="G89" s="88"/>
      <c r="H89" s="88"/>
    </row>
    <row r="90" spans="1:8" ht="15">
      <c r="A90" s="185">
        <v>1996</v>
      </c>
      <c r="B90" s="190">
        <v>15181132</v>
      </c>
      <c r="C90" s="190">
        <v>31133527</v>
      </c>
      <c r="D90" s="193">
        <v>0.4876136263006758</v>
      </c>
      <c r="E90" s="88"/>
      <c r="F90" s="88"/>
      <c r="G90" s="88"/>
      <c r="H90" s="88"/>
    </row>
    <row r="91" spans="1:8" ht="15">
      <c r="A91" s="185">
        <v>1997</v>
      </c>
      <c r="B91" s="190">
        <v>15680354</v>
      </c>
      <c r="C91" s="190">
        <v>31537615</v>
      </c>
      <c r="D91" s="193">
        <v>0.4971953015470574</v>
      </c>
      <c r="E91" s="88"/>
      <c r="F91" s="88"/>
      <c r="G91" s="88"/>
      <c r="H91" s="88"/>
    </row>
    <row r="92" spans="1:8" ht="15">
      <c r="A92" s="185">
        <v>1998</v>
      </c>
      <c r="B92" s="190">
        <v>17007261.73</v>
      </c>
      <c r="C92" s="190">
        <v>32250905.9</v>
      </c>
      <c r="D92" s="193">
        <v>0.5273421398683874</v>
      </c>
      <c r="E92" s="88"/>
      <c r="F92" s="88"/>
      <c r="G92" s="88"/>
      <c r="H92" s="88"/>
    </row>
    <row r="93" spans="1:8" ht="15">
      <c r="A93" s="185">
        <v>1999</v>
      </c>
      <c r="B93" s="191"/>
      <c r="C93" s="191"/>
      <c r="D93" s="194">
        <f>E93/F93</f>
        <v>0.520123839009288</v>
      </c>
      <c r="E93" s="195">
        <v>16.8</v>
      </c>
      <c r="F93" s="195">
        <v>32.3</v>
      </c>
      <c r="G93" s="88"/>
      <c r="H93" s="88"/>
    </row>
    <row r="94" spans="1:8" ht="15">
      <c r="A94" s="185">
        <v>2000</v>
      </c>
      <c r="B94" s="191"/>
      <c r="C94" s="191"/>
      <c r="D94" s="194">
        <f aca="true" t="shared" si="0" ref="D94:D106">E94/F94</f>
        <v>0.4880721136336044</v>
      </c>
      <c r="E94" s="195">
        <v>16.081</v>
      </c>
      <c r="F94" s="195">
        <v>32.948</v>
      </c>
      <c r="G94" s="88"/>
      <c r="H94" s="88"/>
    </row>
    <row r="95" spans="1:8" ht="15">
      <c r="A95" s="185">
        <v>2001</v>
      </c>
      <c r="B95" s="191"/>
      <c r="C95" s="191"/>
      <c r="D95" s="194">
        <f t="shared" si="0"/>
        <v>0.47044025157232705</v>
      </c>
      <c r="E95" s="195">
        <v>15.708</v>
      </c>
      <c r="F95" s="195">
        <v>33.39</v>
      </c>
      <c r="G95" s="88"/>
      <c r="H95" s="88"/>
    </row>
    <row r="96" spans="1:9" ht="15">
      <c r="A96" s="185">
        <v>2002</v>
      </c>
      <c r="B96" s="191"/>
      <c r="C96" s="191"/>
      <c r="D96" s="194">
        <f t="shared" si="0"/>
        <v>0.4743763637435867</v>
      </c>
      <c r="E96" s="195">
        <v>16.088</v>
      </c>
      <c r="F96" s="195">
        <v>33.914</v>
      </c>
      <c r="G96" s="88"/>
      <c r="H96" s="88"/>
      <c r="I96" s="53"/>
    </row>
    <row r="97" spans="1:8" ht="15">
      <c r="A97" s="185">
        <v>2003</v>
      </c>
      <c r="B97" s="191"/>
      <c r="C97" s="191"/>
      <c r="D97" s="194">
        <f t="shared" si="0"/>
        <v>0.46964197566712157</v>
      </c>
      <c r="E97" s="195">
        <v>16.174</v>
      </c>
      <c r="F97" s="195">
        <v>34.439</v>
      </c>
      <c r="G97" s="190">
        <v>17790012</v>
      </c>
      <c r="H97" s="190">
        <v>34419885</v>
      </c>
    </row>
    <row r="98" spans="1:8" ht="15">
      <c r="A98" s="185">
        <v>2004</v>
      </c>
      <c r="B98" s="191"/>
      <c r="C98" s="191"/>
      <c r="D98" s="194">
        <f t="shared" si="0"/>
        <v>0.4698916386421776</v>
      </c>
      <c r="E98" s="195">
        <v>16.348</v>
      </c>
      <c r="F98" s="195">
        <v>34.791</v>
      </c>
      <c r="G98" s="190">
        <v>18142580</v>
      </c>
      <c r="H98" s="190">
        <v>34813337</v>
      </c>
    </row>
    <row r="99" spans="1:8" ht="15">
      <c r="A99" s="185">
        <v>2005</v>
      </c>
      <c r="B99" s="191"/>
      <c r="C99" s="191"/>
      <c r="D99" s="194">
        <f t="shared" si="0"/>
        <v>0.4824263846526609</v>
      </c>
      <c r="E99" s="195">
        <v>16.924</v>
      </c>
      <c r="F99" s="195">
        <v>35.081</v>
      </c>
      <c r="G99" s="190">
        <v>18889473</v>
      </c>
      <c r="H99" s="190">
        <v>35105806</v>
      </c>
    </row>
    <row r="100" spans="1:8" ht="15">
      <c r="A100" s="185">
        <v>2006</v>
      </c>
      <c r="B100" s="191"/>
      <c r="C100" s="191"/>
      <c r="D100" s="194">
        <f t="shared" si="0"/>
        <v>0.4605633802816902</v>
      </c>
      <c r="E100" s="195">
        <v>16.35</v>
      </c>
      <c r="F100" s="195">
        <v>35.5</v>
      </c>
      <c r="G100" s="190">
        <v>19094327</v>
      </c>
      <c r="H100" s="190">
        <v>35633851</v>
      </c>
    </row>
    <row r="101" spans="1:8" ht="15">
      <c r="A101" s="185">
        <v>2007</v>
      </c>
      <c r="B101" s="191"/>
      <c r="C101" s="191"/>
      <c r="D101" s="194">
        <f t="shared" si="0"/>
        <v>0.46966921966921965</v>
      </c>
      <c r="E101" s="195">
        <v>16.925</v>
      </c>
      <c r="F101" s="195">
        <v>36.036</v>
      </c>
      <c r="G101" s="190">
        <v>19716966</v>
      </c>
      <c r="H101" s="190">
        <v>36036127</v>
      </c>
    </row>
    <row r="102" spans="1:8" ht="15">
      <c r="A102" s="185">
        <v>2008</v>
      </c>
      <c r="B102" s="191"/>
      <c r="C102" s="191"/>
      <c r="D102" s="194">
        <f t="shared" si="0"/>
        <v>0.43369057433360814</v>
      </c>
      <c r="E102" s="195">
        <v>15.782</v>
      </c>
      <c r="F102" s="195">
        <v>36.39</v>
      </c>
      <c r="G102" s="190">
        <v>19448851</v>
      </c>
      <c r="H102" s="190">
        <v>36390286</v>
      </c>
    </row>
    <row r="103" spans="1:8" ht="15">
      <c r="A103" s="185">
        <v>2009</v>
      </c>
      <c r="B103" s="191"/>
      <c r="C103" s="191"/>
      <c r="D103" s="194">
        <f t="shared" si="0"/>
        <v>0.4595753982349245</v>
      </c>
      <c r="E103" s="195">
        <v>16.82</v>
      </c>
      <c r="F103" s="195">
        <v>36.599</v>
      </c>
      <c r="G103" s="190">
        <v>19595631</v>
      </c>
      <c r="H103" s="190">
        <v>36599197</v>
      </c>
    </row>
    <row r="104" spans="1:8" ht="15">
      <c r="A104" s="185">
        <v>2010</v>
      </c>
      <c r="B104" s="191"/>
      <c r="C104" s="191"/>
      <c r="D104" s="194">
        <f t="shared" si="0"/>
        <v>0.4656818981143306</v>
      </c>
      <c r="E104" s="195">
        <v>17.213</v>
      </c>
      <c r="F104" s="195">
        <v>36.963</v>
      </c>
      <c r="G104" s="190">
        <v>19707241</v>
      </c>
      <c r="H104" s="190">
        <v>36962517</v>
      </c>
    </row>
    <row r="105" spans="1:8" ht="15">
      <c r="A105" s="185">
        <v>2011</v>
      </c>
      <c r="B105" s="191"/>
      <c r="C105" s="191"/>
      <c r="D105" s="194">
        <f t="shared" si="0"/>
        <v>0.49881835669139873</v>
      </c>
      <c r="E105" s="195">
        <v>18.152</v>
      </c>
      <c r="F105" s="195">
        <v>36.39</v>
      </c>
      <c r="G105" s="88"/>
      <c r="H105" s="88"/>
    </row>
    <row r="106" spans="1:8" ht="15">
      <c r="A106" s="185">
        <v>2012</v>
      </c>
      <c r="B106" s="191"/>
      <c r="C106" s="191"/>
      <c r="D106" s="194">
        <f t="shared" si="0"/>
        <v>0.5229575163398693</v>
      </c>
      <c r="E106" s="195">
        <v>19.203</v>
      </c>
      <c r="F106" s="195">
        <v>36.72</v>
      </c>
      <c r="G106" s="88"/>
      <c r="H106" s="88"/>
    </row>
    <row r="107" spans="1:8" ht="15">
      <c r="A107" s="185">
        <v>2013</v>
      </c>
      <c r="B107" s="191"/>
      <c r="C107" s="191"/>
      <c r="D107" s="194"/>
      <c r="E107" s="88"/>
      <c r="F107" s="88"/>
      <c r="G107" s="88"/>
      <c r="H107" s="88"/>
    </row>
    <row r="108" spans="1:8" ht="15">
      <c r="A108" s="185">
        <v>2014</v>
      </c>
      <c r="B108" s="191"/>
      <c r="C108" s="191"/>
      <c r="D108" s="194"/>
      <c r="E108" s="88"/>
      <c r="F108" s="88"/>
      <c r="G108" s="88"/>
      <c r="H108" s="88"/>
    </row>
    <row r="109" spans="1:8" ht="62.25" customHeight="1">
      <c r="A109" s="164" t="s">
        <v>437</v>
      </c>
      <c r="B109" s="319" t="s">
        <v>480</v>
      </c>
      <c r="C109" s="320"/>
      <c r="D109" s="197"/>
      <c r="E109" s="320" t="s">
        <v>481</v>
      </c>
      <c r="F109" s="320"/>
      <c r="G109" s="321" t="s">
        <v>482</v>
      </c>
      <c r="H109" s="322"/>
    </row>
    <row r="111" spans="2:8" ht="15">
      <c r="B111" s="49" t="s">
        <v>483</v>
      </c>
      <c r="C111" s="318" t="s">
        <v>484</v>
      </c>
      <c r="D111" s="318"/>
      <c r="E111" s="318"/>
      <c r="F111" s="318"/>
      <c r="G111" s="318"/>
      <c r="H111" s="318"/>
    </row>
    <row r="112" spans="2:8" ht="15">
      <c r="B112" s="54"/>
      <c r="C112" s="318"/>
      <c r="D112" s="318"/>
      <c r="E112" s="318"/>
      <c r="F112" s="318"/>
      <c r="G112" s="318"/>
      <c r="H112" s="318"/>
    </row>
    <row r="115" ht="15">
      <c r="E115" s="52"/>
    </row>
    <row r="116" ht="15">
      <c r="E116" s="52"/>
    </row>
    <row r="117" ht="15">
      <c r="E117" s="52"/>
    </row>
    <row r="118" ht="15">
      <c r="E118" s="52"/>
    </row>
    <row r="119" ht="15">
      <c r="E119" s="52"/>
    </row>
    <row r="120" ht="15">
      <c r="E120" s="52"/>
    </row>
    <row r="121" ht="15">
      <c r="E121" s="52"/>
    </row>
    <row r="122" ht="15">
      <c r="E122" s="52"/>
    </row>
    <row r="123" ht="15">
      <c r="E123" s="52"/>
    </row>
  </sheetData>
  <mergeCells count="7">
    <mergeCell ref="C111:H112"/>
    <mergeCell ref="B6:C6"/>
    <mergeCell ref="E6:F6"/>
    <mergeCell ref="G6:H6"/>
    <mergeCell ref="B109:C109"/>
    <mergeCell ref="E109:F109"/>
    <mergeCell ref="G109:H109"/>
  </mergeCells>
  <hyperlinks>
    <hyperlink ref="C3" r:id="rId1" display="http://piketty.pse.ens.fr/fr/articles-de-presse/56"/>
    <hyperlink ref="G109" r:id="rId2" display="http://www.impots.gouv.fr/portal/dgi/public/popup;jsessionid=R3MY2ZKBVJTTLQFIEIQCFFA?espId=-4&amp;typePage=cpr02&amp;docOid=documentstandard_6111&amp;temNvlPopUp=true"/>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topLeftCell="A1">
      <pane xSplit="1" ySplit="7" topLeftCell="B8" activePane="bottomRight" state="frozen"/>
      <selection pane="topRight" activeCell="B1" sqref="B1"/>
      <selection pane="bottomLeft" activeCell="A8" sqref="A8"/>
      <selection pane="bottomRight" activeCell="B1" sqref="B1"/>
    </sheetView>
  </sheetViews>
  <sheetFormatPr defaultColWidth="11.421875" defaultRowHeight="15"/>
  <cols>
    <col min="1" max="1" width="12.00390625" style="0" customWidth="1"/>
    <col min="2" max="2" width="17.7109375" style="0" customWidth="1"/>
    <col min="3" max="3" width="8.7109375" style="0" customWidth="1"/>
    <col min="8" max="8" width="9.8515625" style="0" customWidth="1"/>
  </cols>
  <sheetData>
    <row r="1" spans="1:13" ht="15">
      <c r="A1" s="112" t="s">
        <v>410</v>
      </c>
      <c r="B1" s="112" t="s">
        <v>485</v>
      </c>
      <c r="C1" s="110"/>
      <c r="D1" s="110"/>
      <c r="E1" s="110"/>
      <c r="F1" s="110"/>
      <c r="G1" s="110"/>
      <c r="H1" s="110"/>
      <c r="I1" s="110"/>
      <c r="J1" s="110"/>
      <c r="K1" s="110"/>
      <c r="L1" s="110"/>
      <c r="M1" s="113"/>
    </row>
    <row r="2" spans="1:13" ht="15">
      <c r="A2" s="114" t="s">
        <v>413</v>
      </c>
      <c r="B2" s="92" t="s">
        <v>486</v>
      </c>
      <c r="C2" s="58"/>
      <c r="D2" s="58"/>
      <c r="E2" s="58"/>
      <c r="F2" s="58"/>
      <c r="G2" s="58"/>
      <c r="H2" s="58"/>
      <c r="I2" s="58"/>
      <c r="J2" s="58"/>
      <c r="K2" s="58"/>
      <c r="L2" s="58"/>
      <c r="M2" s="115"/>
    </row>
    <row r="3" spans="1:13" ht="15">
      <c r="A3" s="114" t="s">
        <v>415</v>
      </c>
      <c r="B3" s="92" t="s">
        <v>487</v>
      </c>
      <c r="C3" s="123" t="s">
        <v>488</v>
      </c>
      <c r="D3" s="58"/>
      <c r="E3" s="58"/>
      <c r="F3" s="58"/>
      <c r="G3" s="58"/>
      <c r="H3" s="58"/>
      <c r="I3" s="58"/>
      <c r="J3" s="58"/>
      <c r="K3" s="58"/>
      <c r="L3" s="58"/>
      <c r="M3" s="115"/>
    </row>
    <row r="4" spans="1:13" ht="15">
      <c r="A4" s="114"/>
      <c r="B4" s="92" t="s">
        <v>445</v>
      </c>
      <c r="C4" s="58" t="s">
        <v>446</v>
      </c>
      <c r="D4" s="58"/>
      <c r="E4" s="58"/>
      <c r="F4" s="58"/>
      <c r="G4" s="58"/>
      <c r="H4" s="58"/>
      <c r="I4" s="58"/>
      <c r="J4" s="58"/>
      <c r="K4" s="58"/>
      <c r="L4" s="58"/>
      <c r="M4" s="115"/>
    </row>
    <row r="5" spans="1:13" ht="15">
      <c r="A5" s="117"/>
      <c r="B5" s="126"/>
      <c r="C5" s="118"/>
      <c r="D5" s="118"/>
      <c r="E5" s="118"/>
      <c r="F5" s="118"/>
      <c r="G5" s="118"/>
      <c r="H5" s="118"/>
      <c r="I5" s="118"/>
      <c r="J5" s="118"/>
      <c r="K5" s="118"/>
      <c r="L5" s="118"/>
      <c r="M5" s="119"/>
    </row>
    <row r="6" spans="1:13" ht="15">
      <c r="A6" s="130" t="s">
        <v>412</v>
      </c>
      <c r="B6" s="315" t="s">
        <v>42</v>
      </c>
      <c r="C6" s="317"/>
      <c r="D6" s="316"/>
      <c r="E6" s="198" t="s">
        <v>489</v>
      </c>
      <c r="F6" s="207"/>
      <c r="G6" s="207"/>
      <c r="H6" s="207"/>
      <c r="I6" s="207"/>
      <c r="J6" s="207"/>
      <c r="K6" s="207"/>
      <c r="L6" s="207"/>
      <c r="M6" s="199"/>
    </row>
    <row r="7" spans="1:13" ht="45">
      <c r="A7" s="186" t="s">
        <v>16</v>
      </c>
      <c r="B7" s="210" t="s">
        <v>495</v>
      </c>
      <c r="C7" s="210" t="s">
        <v>322</v>
      </c>
      <c r="D7" s="211" t="s">
        <v>386</v>
      </c>
      <c r="E7" s="208" t="s">
        <v>385</v>
      </c>
      <c r="F7" s="208" t="s">
        <v>384</v>
      </c>
      <c r="G7" s="208" t="s">
        <v>383</v>
      </c>
      <c r="H7" s="208" t="s">
        <v>382</v>
      </c>
      <c r="I7" s="208" t="s">
        <v>490</v>
      </c>
      <c r="J7" s="208" t="s">
        <v>341</v>
      </c>
      <c r="K7" s="208" t="s">
        <v>387</v>
      </c>
      <c r="L7" s="208" t="s">
        <v>491</v>
      </c>
      <c r="M7" s="208" t="s">
        <v>492</v>
      </c>
    </row>
    <row r="8" spans="1:13" ht="15">
      <c r="A8" s="204">
        <v>1990</v>
      </c>
      <c r="B8" s="200">
        <f aca="true" t="shared" si="0" ref="B8:B28">(F8+H8)/E8</f>
        <v>0.04322437375984975</v>
      </c>
      <c r="C8" s="200">
        <f aca="true" t="shared" si="1" ref="C8:C28">F8/E8</f>
        <v>0.04322437375984975</v>
      </c>
      <c r="D8" s="200">
        <f aca="true" t="shared" si="2" ref="D8:D28">G8/E8</f>
        <v>0</v>
      </c>
      <c r="E8" s="68">
        <v>1033.02503</v>
      </c>
      <c r="F8" s="68">
        <v>44.65186</v>
      </c>
      <c r="G8" s="68">
        <v>0</v>
      </c>
      <c r="H8" s="68">
        <v>0</v>
      </c>
      <c r="I8" s="203"/>
      <c r="J8" s="203"/>
      <c r="K8" s="203"/>
      <c r="L8" s="203"/>
      <c r="M8" s="203"/>
    </row>
    <row r="9" spans="1:13" ht="15">
      <c r="A9" s="204">
        <v>1991</v>
      </c>
      <c r="B9" s="200">
        <f t="shared" si="0"/>
        <v>0.045753600073781264</v>
      </c>
      <c r="C9" s="200">
        <f t="shared" si="1"/>
        <v>0.04069755547943454</v>
      </c>
      <c r="D9" s="200">
        <f t="shared" si="2"/>
        <v>0.004257859285357945</v>
      </c>
      <c r="E9" s="68">
        <v>1070.02127</v>
      </c>
      <c r="F9" s="68">
        <v>43.54725</v>
      </c>
      <c r="G9" s="68">
        <v>4.556</v>
      </c>
      <c r="H9" s="68">
        <v>5.410075258019526</v>
      </c>
      <c r="I9" s="203"/>
      <c r="J9" s="203"/>
      <c r="K9" s="203"/>
      <c r="L9" s="203"/>
      <c r="M9" s="203"/>
    </row>
    <row r="10" spans="1:13" ht="15">
      <c r="A10" s="204">
        <v>1992</v>
      </c>
      <c r="B10" s="200">
        <f t="shared" si="0"/>
        <v>0.043821874372904794</v>
      </c>
      <c r="C10" s="200">
        <f t="shared" si="1"/>
        <v>0.03722862176052766</v>
      </c>
      <c r="D10" s="200">
        <f t="shared" si="2"/>
        <v>0.005552392059142371</v>
      </c>
      <c r="E10" s="68">
        <v>1107.8108200000001</v>
      </c>
      <c r="F10" s="68">
        <v>41.24227</v>
      </c>
      <c r="G10" s="68">
        <v>6.151</v>
      </c>
      <c r="H10" s="68">
        <v>7.304076582984659</v>
      </c>
      <c r="I10" s="203"/>
      <c r="J10" s="203"/>
      <c r="K10" s="203"/>
      <c r="L10" s="203"/>
      <c r="M10" s="203"/>
    </row>
    <row r="11" spans="1:13" ht="15">
      <c r="A11" s="204">
        <v>1993</v>
      </c>
      <c r="B11" s="200">
        <f t="shared" si="0"/>
        <v>0.046692959515550206</v>
      </c>
      <c r="C11" s="200">
        <f t="shared" si="1"/>
        <v>0.037272723415182035</v>
      </c>
      <c r="D11" s="200">
        <f t="shared" si="2"/>
        <v>0.007933086625672683</v>
      </c>
      <c r="E11" s="68">
        <v>1114.6985300000001</v>
      </c>
      <c r="F11" s="68">
        <v>41.54785</v>
      </c>
      <c r="G11" s="68">
        <v>8.843</v>
      </c>
      <c r="H11" s="68">
        <v>10.500723333333333</v>
      </c>
      <c r="I11" s="203"/>
      <c r="J11" s="203"/>
      <c r="K11" s="203"/>
      <c r="L11" s="203"/>
      <c r="M11" s="203"/>
    </row>
    <row r="12" spans="1:13" ht="15">
      <c r="A12" s="204">
        <v>1994</v>
      </c>
      <c r="B12" s="200">
        <f t="shared" si="0"/>
        <v>0.05114133216015948</v>
      </c>
      <c r="C12" s="200">
        <f t="shared" si="1"/>
        <v>0.03706948865643616</v>
      </c>
      <c r="D12" s="200">
        <f t="shared" si="2"/>
        <v>0.011850356223405436</v>
      </c>
      <c r="E12" s="68">
        <v>1154.73322</v>
      </c>
      <c r="F12" s="68">
        <v>42.80537</v>
      </c>
      <c r="G12" s="68">
        <v>13.684</v>
      </c>
      <c r="H12" s="68">
        <v>16.249225160390516</v>
      </c>
      <c r="I12" s="203"/>
      <c r="J12" s="203"/>
      <c r="K12" s="203"/>
      <c r="L12" s="203"/>
      <c r="M12" s="203"/>
    </row>
    <row r="13" spans="1:13" ht="15">
      <c r="A13" s="204">
        <v>1995</v>
      </c>
      <c r="B13" s="200">
        <f t="shared" si="0"/>
        <v>0.04739795821705082</v>
      </c>
      <c r="C13" s="200">
        <f t="shared" si="1"/>
        <v>0.03313072889297856</v>
      </c>
      <c r="D13" s="200">
        <f t="shared" si="2"/>
        <v>0.012014896965457083</v>
      </c>
      <c r="E13" s="68">
        <v>1194.60034</v>
      </c>
      <c r="F13" s="68">
        <v>39.577980000000004</v>
      </c>
      <c r="G13" s="68">
        <v>14.353</v>
      </c>
      <c r="H13" s="68">
        <v>17.0436370013947</v>
      </c>
      <c r="I13" s="203"/>
      <c r="J13" s="203"/>
      <c r="K13" s="203"/>
      <c r="L13" s="203"/>
      <c r="M13" s="203"/>
    </row>
    <row r="14" spans="1:13" ht="15">
      <c r="A14" s="204">
        <v>1996</v>
      </c>
      <c r="B14" s="200">
        <f t="shared" si="0"/>
        <v>0.048747773878709814</v>
      </c>
      <c r="C14" s="200">
        <f t="shared" si="1"/>
        <v>0.034333777132187646</v>
      </c>
      <c r="D14" s="200">
        <f t="shared" si="2"/>
        <v>0.012138494576357331</v>
      </c>
      <c r="E14" s="68">
        <v>1227.25268</v>
      </c>
      <c r="F14" s="68">
        <v>42.13622</v>
      </c>
      <c r="G14" s="68">
        <v>14.897</v>
      </c>
      <c r="H14" s="68">
        <v>17.689616136680613</v>
      </c>
      <c r="I14" s="203"/>
      <c r="J14" s="203"/>
      <c r="K14" s="203"/>
      <c r="L14" s="203"/>
      <c r="M14" s="203"/>
    </row>
    <row r="15" spans="1:13" ht="15">
      <c r="A15" s="204">
        <v>1997</v>
      </c>
      <c r="B15" s="200">
        <f t="shared" si="0"/>
        <v>0.057304578542505036</v>
      </c>
      <c r="C15" s="200">
        <f t="shared" si="1"/>
        <v>0.03576598501853971</v>
      </c>
      <c r="D15" s="200">
        <f t="shared" si="2"/>
        <v>0.018138348805725953</v>
      </c>
      <c r="E15" s="68">
        <v>1267.42518</v>
      </c>
      <c r="F15" s="68">
        <v>45.330709999999996</v>
      </c>
      <c r="G15" s="68">
        <v>22.989</v>
      </c>
      <c r="H15" s="68">
        <v>27.298555774058578</v>
      </c>
      <c r="I15" s="203"/>
      <c r="J15" s="203"/>
      <c r="K15" s="203"/>
      <c r="L15" s="203"/>
      <c r="M15" s="203"/>
    </row>
    <row r="16" spans="1:13" ht="15">
      <c r="A16" s="204">
        <v>1998</v>
      </c>
      <c r="B16" s="200">
        <f t="shared" si="0"/>
        <v>0.0798016677360046</v>
      </c>
      <c r="C16" s="200">
        <f t="shared" si="1"/>
        <v>0.0362236779578938</v>
      </c>
      <c r="D16" s="200">
        <f t="shared" si="2"/>
        <v>0.03669843984790576</v>
      </c>
      <c r="E16" s="68">
        <v>1323.653</v>
      </c>
      <c r="F16" s="68">
        <v>47.94758</v>
      </c>
      <c r="G16" s="68">
        <v>48.576</v>
      </c>
      <c r="H16" s="68">
        <v>57.682136903765695</v>
      </c>
      <c r="I16" s="203"/>
      <c r="J16" s="203"/>
      <c r="K16" s="203"/>
      <c r="L16" s="203"/>
      <c r="M16" s="203"/>
    </row>
    <row r="17" spans="1:13" ht="15">
      <c r="A17" s="204">
        <v>1999</v>
      </c>
      <c r="B17" s="200">
        <f t="shared" si="0"/>
        <v>0.08238080651930696</v>
      </c>
      <c r="C17" s="200">
        <f t="shared" si="1"/>
        <v>0.03518931757075834</v>
      </c>
      <c r="D17" s="200">
        <f t="shared" si="2"/>
        <v>0.039741484802984874</v>
      </c>
      <c r="E17" s="68">
        <v>1367.966</v>
      </c>
      <c r="F17" s="68">
        <v>48.13779</v>
      </c>
      <c r="G17" s="68">
        <v>54.365</v>
      </c>
      <c r="H17" s="68">
        <v>64.55635237099024</v>
      </c>
      <c r="I17" s="203"/>
      <c r="J17" s="203"/>
      <c r="K17" s="203"/>
      <c r="L17" s="203"/>
      <c r="M17" s="203"/>
    </row>
    <row r="18" spans="1:13" ht="15">
      <c r="A18" s="204">
        <v>2000</v>
      </c>
      <c r="B18" s="200">
        <f t="shared" si="0"/>
        <v>0.07954659379501137</v>
      </c>
      <c r="C18" s="200">
        <f t="shared" si="1"/>
        <v>0.03182803039606042</v>
      </c>
      <c r="D18" s="200">
        <f t="shared" si="2"/>
        <v>0.04018535130788673</v>
      </c>
      <c r="E18" s="68">
        <v>1441.3709999999999</v>
      </c>
      <c r="F18" s="68">
        <v>45.876</v>
      </c>
      <c r="G18" s="68">
        <v>57.922</v>
      </c>
      <c r="H18" s="68">
        <v>68.78015344490935</v>
      </c>
      <c r="I18" s="203"/>
      <c r="J18" s="203"/>
      <c r="K18" s="203"/>
      <c r="L18" s="203"/>
      <c r="M18" s="203"/>
    </row>
    <row r="19" spans="1:13" ht="15">
      <c r="A19" s="204">
        <v>2001</v>
      </c>
      <c r="B19" s="200">
        <f t="shared" si="0"/>
        <v>0.07912288310451647</v>
      </c>
      <c r="C19" s="200">
        <f t="shared" si="1"/>
        <v>0.030751936648646047</v>
      </c>
      <c r="D19" s="200">
        <f t="shared" si="2"/>
        <v>0.040734744258182416</v>
      </c>
      <c r="E19" s="68">
        <v>1497.174</v>
      </c>
      <c r="F19" s="68">
        <v>46.041</v>
      </c>
      <c r="G19" s="68">
        <v>60.987</v>
      </c>
      <c r="H19" s="68">
        <v>72.41972338912134</v>
      </c>
      <c r="I19" s="202">
        <f aca="true" t="shared" si="3" ref="I19:I30">J19+K19+L19</f>
        <v>66.3</v>
      </c>
      <c r="J19" s="68">
        <v>61.7</v>
      </c>
      <c r="K19" s="68">
        <v>0</v>
      </c>
      <c r="L19" s="68">
        <v>4.6</v>
      </c>
      <c r="M19" s="68">
        <v>47.9</v>
      </c>
    </row>
    <row r="20" spans="1:13" ht="15">
      <c r="A20" s="204">
        <v>2002</v>
      </c>
      <c r="B20" s="200">
        <f t="shared" si="0"/>
        <v>0.07943124063375823</v>
      </c>
      <c r="C20" s="200">
        <f t="shared" si="1"/>
        <v>0.031094794824852848</v>
      </c>
      <c r="D20" s="200">
        <f t="shared" si="2"/>
        <v>0.04070569014339174</v>
      </c>
      <c r="E20" s="68">
        <v>1548.555</v>
      </c>
      <c r="F20" s="68">
        <v>48.152</v>
      </c>
      <c r="G20" s="68">
        <v>63.035</v>
      </c>
      <c r="H20" s="68">
        <v>74.85164483960948</v>
      </c>
      <c r="I20" s="202">
        <f t="shared" si="3"/>
        <v>67</v>
      </c>
      <c r="J20" s="68">
        <v>62.3</v>
      </c>
      <c r="K20" s="68">
        <v>0</v>
      </c>
      <c r="L20" s="68">
        <v>4.7</v>
      </c>
      <c r="M20" s="68">
        <v>45.6</v>
      </c>
    </row>
    <row r="21" spans="1:13" ht="15">
      <c r="A21" s="204">
        <v>2003</v>
      </c>
      <c r="B21" s="200">
        <f t="shared" si="0"/>
        <v>0.07979269743201597</v>
      </c>
      <c r="C21" s="200">
        <f t="shared" si="1"/>
        <v>0.0314726356803991</v>
      </c>
      <c r="D21" s="200">
        <f t="shared" si="2"/>
        <v>0.04069189259687964</v>
      </c>
      <c r="E21" s="68">
        <v>1594.8139999999999</v>
      </c>
      <c r="F21" s="68">
        <v>50.193</v>
      </c>
      <c r="G21" s="68">
        <v>64.896</v>
      </c>
      <c r="H21" s="68">
        <v>77.0615109623431</v>
      </c>
      <c r="I21" s="202">
        <f t="shared" si="3"/>
        <v>68.89999999999999</v>
      </c>
      <c r="J21" s="68">
        <v>64.1</v>
      </c>
      <c r="K21" s="68">
        <v>0</v>
      </c>
      <c r="L21" s="68">
        <v>4.8</v>
      </c>
      <c r="M21" s="68">
        <v>47.3</v>
      </c>
    </row>
    <row r="22" spans="1:13" ht="15">
      <c r="A22" s="204">
        <v>2004</v>
      </c>
      <c r="B22" s="200">
        <f t="shared" si="0"/>
        <v>0.07753624006612217</v>
      </c>
      <c r="C22" s="200">
        <f t="shared" si="1"/>
        <v>0.029755648302693245</v>
      </c>
      <c r="D22" s="200">
        <f t="shared" si="2"/>
        <v>0.04023758740721689</v>
      </c>
      <c r="E22" s="68">
        <v>1660.189</v>
      </c>
      <c r="F22" s="68">
        <v>49.4</v>
      </c>
      <c r="G22" s="68">
        <v>66.802</v>
      </c>
      <c r="H22" s="68">
        <v>79.3248128591353</v>
      </c>
      <c r="I22" s="202">
        <f t="shared" si="3"/>
        <v>71.5</v>
      </c>
      <c r="J22" s="68">
        <v>66</v>
      </c>
      <c r="K22" s="68">
        <v>0.5</v>
      </c>
      <c r="L22" s="68">
        <v>5</v>
      </c>
      <c r="M22" s="68">
        <v>47.6</v>
      </c>
    </row>
    <row r="23" spans="1:13" ht="15">
      <c r="A23" s="204">
        <v>2005</v>
      </c>
      <c r="B23" s="200">
        <f t="shared" si="0"/>
        <v>0.07968711707269875</v>
      </c>
      <c r="C23" s="200">
        <f t="shared" si="1"/>
        <v>0.03035898339120273</v>
      </c>
      <c r="D23" s="200">
        <f t="shared" si="2"/>
        <v>0.0415408226936877</v>
      </c>
      <c r="E23" s="68">
        <v>1726.0130000000001</v>
      </c>
      <c r="F23" s="68">
        <v>52.4</v>
      </c>
      <c r="G23" s="68">
        <v>71.7</v>
      </c>
      <c r="H23" s="68">
        <v>85.141</v>
      </c>
      <c r="I23" s="202">
        <f t="shared" si="3"/>
        <v>76.60000000000001</v>
      </c>
      <c r="J23" s="68">
        <v>70.8</v>
      </c>
      <c r="K23" s="68">
        <v>0.9</v>
      </c>
      <c r="L23" s="68">
        <v>4.9</v>
      </c>
      <c r="M23" s="68">
        <v>49.4</v>
      </c>
    </row>
    <row r="24" spans="1:13" ht="15">
      <c r="A24" s="204">
        <v>2006</v>
      </c>
      <c r="B24" s="200">
        <f t="shared" si="0"/>
        <v>0.07396303448117042</v>
      </c>
      <c r="C24" s="200">
        <f t="shared" si="1"/>
        <v>0.026903902250483742</v>
      </c>
      <c r="D24" s="200">
        <f t="shared" si="2"/>
        <v>0.0423160739080088</v>
      </c>
      <c r="E24" s="68">
        <v>1806.4294000000002</v>
      </c>
      <c r="F24" s="68">
        <v>48.6</v>
      </c>
      <c r="G24" s="68">
        <v>76.441</v>
      </c>
      <c r="H24" s="68">
        <v>85.00900000000001</v>
      </c>
      <c r="I24" s="202">
        <f t="shared" si="3"/>
        <v>82</v>
      </c>
      <c r="J24" s="68">
        <v>75.5</v>
      </c>
      <c r="K24" s="68">
        <v>1</v>
      </c>
      <c r="L24" s="68">
        <v>5.5</v>
      </c>
      <c r="M24" s="68">
        <v>52.4</v>
      </c>
    </row>
    <row r="25" spans="1:13" ht="15">
      <c r="A25" s="204">
        <v>2007</v>
      </c>
      <c r="B25" s="200">
        <f t="shared" si="0"/>
        <v>0.07379210714594751</v>
      </c>
      <c r="C25" s="200">
        <f t="shared" si="1"/>
        <v>0.02685613343435601</v>
      </c>
      <c r="D25" s="200">
        <f t="shared" si="2"/>
        <v>0.04204435852357747</v>
      </c>
      <c r="E25" s="68">
        <v>1895.284</v>
      </c>
      <c r="F25" s="68">
        <v>50.9</v>
      </c>
      <c r="G25" s="68">
        <v>79.686</v>
      </c>
      <c r="H25" s="68">
        <v>88.95700000000001</v>
      </c>
      <c r="I25" s="202">
        <f t="shared" si="3"/>
        <v>86.1</v>
      </c>
      <c r="J25" s="68">
        <v>79.2</v>
      </c>
      <c r="K25" s="68">
        <v>1.1</v>
      </c>
      <c r="L25" s="68">
        <v>5.8</v>
      </c>
      <c r="M25" s="68">
        <v>48.6</v>
      </c>
    </row>
    <row r="26" spans="1:13" ht="15">
      <c r="A26" s="204">
        <v>2008</v>
      </c>
      <c r="B26" s="200">
        <f t="shared" si="0"/>
        <v>0.07175119873585523</v>
      </c>
      <c r="C26" s="200">
        <f t="shared" si="1"/>
        <v>0.023505127761660055</v>
      </c>
      <c r="D26" s="200">
        <f t="shared" si="2"/>
        <v>0.0422132592528346</v>
      </c>
      <c r="E26" s="68">
        <v>1948.511</v>
      </c>
      <c r="F26" s="68">
        <v>45.8</v>
      </c>
      <c r="G26" s="68">
        <v>82.253</v>
      </c>
      <c r="H26" s="68">
        <v>94.008</v>
      </c>
      <c r="I26" s="202">
        <f t="shared" si="3"/>
        <v>90.6</v>
      </c>
      <c r="J26" s="68">
        <v>83.4</v>
      </c>
      <c r="K26" s="68">
        <v>1.1</v>
      </c>
      <c r="L26" s="68">
        <v>6.1</v>
      </c>
      <c r="M26" s="68">
        <v>50.9</v>
      </c>
    </row>
    <row r="27" spans="1:13" ht="15">
      <c r="A27" s="204">
        <v>2009</v>
      </c>
      <c r="B27" s="200">
        <f t="shared" si="0"/>
        <v>0.07300464597319788</v>
      </c>
      <c r="C27" s="200">
        <f t="shared" si="1"/>
        <v>0.0248305427980329</v>
      </c>
      <c r="D27" s="200">
        <f t="shared" si="2"/>
        <v>0.043015082754588665</v>
      </c>
      <c r="E27" s="68">
        <v>1907.145</v>
      </c>
      <c r="F27" s="68">
        <v>47.355445544554456</v>
      </c>
      <c r="G27" s="68">
        <v>82.036</v>
      </c>
      <c r="H27" s="68">
        <v>91.87500000000001</v>
      </c>
      <c r="I27" s="202">
        <f t="shared" si="3"/>
        <v>87.908</v>
      </c>
      <c r="J27" s="68">
        <v>80.793</v>
      </c>
      <c r="K27" s="68">
        <v>1.098</v>
      </c>
      <c r="L27" s="68">
        <v>6.017</v>
      </c>
      <c r="M27" s="68">
        <v>46.075</v>
      </c>
    </row>
    <row r="28" spans="1:13" ht="15">
      <c r="A28" s="204">
        <v>2010</v>
      </c>
      <c r="B28" s="200">
        <f t="shared" si="0"/>
        <v>0.07370036106800243</v>
      </c>
      <c r="C28" s="200">
        <f t="shared" si="1"/>
        <v>0.025469995741977922</v>
      </c>
      <c r="D28" s="200">
        <f t="shared" si="2"/>
        <v>0.04264390473528552</v>
      </c>
      <c r="E28" s="68">
        <v>1947.1950449999997</v>
      </c>
      <c r="F28" s="68">
        <v>49.5950495049505</v>
      </c>
      <c r="G28" s="68">
        <v>83.036</v>
      </c>
      <c r="H28" s="68">
        <v>93.91392838137472</v>
      </c>
      <c r="I28" s="202">
        <f t="shared" si="3"/>
        <v>89.472</v>
      </c>
      <c r="J28" s="68">
        <v>82.318</v>
      </c>
      <c r="K28" s="68">
        <v>1.121</v>
      </c>
      <c r="L28" s="68">
        <v>6.033</v>
      </c>
      <c r="M28" s="68">
        <v>47.009</v>
      </c>
    </row>
    <row r="29" spans="1:13" ht="15">
      <c r="A29" s="204">
        <v>2011</v>
      </c>
      <c r="B29" s="201"/>
      <c r="C29" s="200"/>
      <c r="D29" s="200"/>
      <c r="E29" s="88"/>
      <c r="F29" s="88"/>
      <c r="G29" s="88"/>
      <c r="H29" s="88"/>
      <c r="I29" s="202">
        <f t="shared" si="3"/>
        <v>94.378</v>
      </c>
      <c r="J29" s="68">
        <v>86.868</v>
      </c>
      <c r="K29" s="68">
        <v>1.156</v>
      </c>
      <c r="L29" s="68">
        <v>6.354</v>
      </c>
      <c r="M29" s="68">
        <v>50.754</v>
      </c>
    </row>
    <row r="30" spans="1:13" ht="15">
      <c r="A30" s="204">
        <v>2012</v>
      </c>
      <c r="B30" s="201"/>
      <c r="C30" s="201"/>
      <c r="D30" s="201"/>
      <c r="E30" s="88"/>
      <c r="F30" s="88"/>
      <c r="G30" s="88"/>
      <c r="H30" s="88"/>
      <c r="I30" s="202">
        <f t="shared" si="3"/>
        <v>97.78094044324901</v>
      </c>
      <c r="J30" s="68">
        <v>89.9550186471755</v>
      </c>
      <c r="K30" s="68">
        <v>1.198</v>
      </c>
      <c r="L30" s="68">
        <v>6.627921796073512</v>
      </c>
      <c r="M30" s="68">
        <v>59.506</v>
      </c>
    </row>
    <row r="31" spans="1:13" ht="28.5" customHeight="1">
      <c r="A31" s="209" t="s">
        <v>437</v>
      </c>
      <c r="B31" s="205"/>
      <c r="C31" s="206"/>
      <c r="D31" s="206"/>
      <c r="E31" s="319" t="s">
        <v>493</v>
      </c>
      <c r="F31" s="320"/>
      <c r="G31" s="320"/>
      <c r="H31" s="323"/>
      <c r="I31" s="206"/>
      <c r="J31" s="324" t="s">
        <v>494</v>
      </c>
      <c r="K31" s="325"/>
      <c r="L31" s="325"/>
      <c r="M31" s="326"/>
    </row>
  </sheetData>
  <mergeCells count="3">
    <mergeCell ref="E31:H31"/>
    <mergeCell ref="J31:M31"/>
    <mergeCell ref="B6:D6"/>
  </mergeCells>
  <hyperlinks>
    <hyperlink ref="C3" r:id="rId1" display="http://www.revolution-fiscale.fr/annexes-livre/TableauxGraphiques/TableauxGraphiques(Livre).xl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workbookViewId="0" topLeftCell="A1">
      <pane xSplit="1" ySplit="5" topLeftCell="B6" activePane="bottomRight" state="frozen"/>
      <selection pane="topRight" activeCell="B1" sqref="B1"/>
      <selection pane="bottomLeft" activeCell="A7" sqref="A7"/>
      <selection pane="bottomRight" activeCell="B1" sqref="B1"/>
    </sheetView>
  </sheetViews>
  <sheetFormatPr defaultColWidth="11.421875" defaultRowHeight="15"/>
  <cols>
    <col min="1" max="1" width="12.28125" style="0" customWidth="1"/>
    <col min="34" max="34" width="14.57421875" style="0" bestFit="1" customWidth="1"/>
  </cols>
  <sheetData>
    <row r="1" spans="1:5" ht="15">
      <c r="A1" s="112" t="s">
        <v>410</v>
      </c>
      <c r="B1" s="109" t="s">
        <v>421</v>
      </c>
      <c r="C1" s="110"/>
      <c r="D1" s="133"/>
      <c r="E1" s="138"/>
    </row>
    <row r="2" spans="1:5" ht="15">
      <c r="A2" s="114" t="s">
        <v>413</v>
      </c>
      <c r="B2" s="58" t="s">
        <v>422</v>
      </c>
      <c r="C2" s="58"/>
      <c r="D2" s="127"/>
      <c r="E2" s="139"/>
    </row>
    <row r="3" spans="1:5" ht="15">
      <c r="A3" s="114" t="s">
        <v>415</v>
      </c>
      <c r="B3" s="123" t="s">
        <v>429</v>
      </c>
      <c r="C3" s="58"/>
      <c r="D3" s="127"/>
      <c r="E3" s="139"/>
    </row>
    <row r="4" spans="1:5" ht="15">
      <c r="A4" s="114"/>
      <c r="B4" s="58"/>
      <c r="C4" s="58"/>
      <c r="D4" s="127"/>
      <c r="E4" s="139"/>
    </row>
    <row r="5" spans="1:22" s="76" customFormat="1" ht="15">
      <c r="A5" s="140" t="s">
        <v>411</v>
      </c>
      <c r="B5" s="141">
        <v>1919</v>
      </c>
      <c r="C5" s="141">
        <v>1920</v>
      </c>
      <c r="D5" s="141">
        <v>1921</v>
      </c>
      <c r="E5" s="142">
        <v>1922</v>
      </c>
      <c r="F5" s="142">
        <v>1923</v>
      </c>
      <c r="G5" s="142">
        <v>1924</v>
      </c>
      <c r="H5" s="142">
        <v>1925</v>
      </c>
      <c r="I5" s="142">
        <v>1926</v>
      </c>
      <c r="J5" s="142">
        <v>1927</v>
      </c>
      <c r="K5" s="142">
        <v>1928</v>
      </c>
      <c r="L5" s="142">
        <v>1929</v>
      </c>
      <c r="M5" s="142">
        <v>1930</v>
      </c>
      <c r="N5" s="142">
        <v>1931</v>
      </c>
      <c r="O5" s="142">
        <v>1932</v>
      </c>
      <c r="P5" s="142">
        <v>1933</v>
      </c>
      <c r="Q5" s="142">
        <v>1934</v>
      </c>
      <c r="R5" s="142">
        <v>1935</v>
      </c>
      <c r="S5" s="142">
        <v>1936</v>
      </c>
      <c r="T5" s="142">
        <v>1937</v>
      </c>
      <c r="U5" s="142">
        <v>1938</v>
      </c>
      <c r="V5" s="143">
        <v>1939</v>
      </c>
    </row>
    <row r="6" spans="1:22" ht="15">
      <c r="A6" s="144" t="s">
        <v>369</v>
      </c>
      <c r="B6" s="86">
        <v>0.15600000321865082</v>
      </c>
      <c r="C6" s="86">
        <v>0.321399986743927</v>
      </c>
      <c r="D6" s="86">
        <v>0.1340000033378601</v>
      </c>
      <c r="E6" s="86">
        <v>0.3799999952316284</v>
      </c>
      <c r="F6" s="86">
        <v>0.3869999945163727</v>
      </c>
      <c r="G6" s="86">
        <v>0.3059999942779541</v>
      </c>
      <c r="H6" s="86">
        <v>0.26899999380111694</v>
      </c>
      <c r="I6" s="86">
        <v>0.3630000054836273</v>
      </c>
      <c r="J6" s="86">
        <v>0.5360000133514404</v>
      </c>
      <c r="K6" s="86">
        <v>0.871999979019165</v>
      </c>
      <c r="L6" s="86">
        <v>1.1510000228881836</v>
      </c>
      <c r="M6" s="86">
        <v>1.7999999523162842</v>
      </c>
      <c r="N6" s="86">
        <v>1.937000036239624</v>
      </c>
      <c r="O6" s="86">
        <v>1.6330000162124634</v>
      </c>
      <c r="P6" s="86">
        <v>1.222000002861023</v>
      </c>
      <c r="Q6" s="86">
        <v>1.5069999694824219</v>
      </c>
      <c r="R6" s="86">
        <v>1.8079999685287476</v>
      </c>
      <c r="S6" s="86">
        <v>1.6950000524520874</v>
      </c>
      <c r="T6" s="86">
        <v>1.972000002861023</v>
      </c>
      <c r="U6" s="86">
        <v>2.563999891281128</v>
      </c>
      <c r="V6" s="145">
        <v>2.503999948501587</v>
      </c>
    </row>
    <row r="7" spans="1:22" ht="15">
      <c r="A7" s="144" t="s">
        <v>367</v>
      </c>
      <c r="B7" s="86">
        <v>0</v>
      </c>
      <c r="C7" s="86">
        <v>0.10000000149011612</v>
      </c>
      <c r="D7" s="86">
        <v>0.20000000298023224</v>
      </c>
      <c r="E7" s="86">
        <v>0</v>
      </c>
      <c r="F7" s="86">
        <v>0</v>
      </c>
      <c r="G7" s="86">
        <v>0.10000000149011612</v>
      </c>
      <c r="H7" s="86">
        <v>0.20000000298023224</v>
      </c>
      <c r="I7" s="86">
        <v>0.20000000298023224</v>
      </c>
      <c r="J7" s="86">
        <v>0.20000000298023224</v>
      </c>
      <c r="K7" s="86">
        <v>0.10000000149011612</v>
      </c>
      <c r="L7" s="86">
        <v>0.10000000149011612</v>
      </c>
      <c r="M7" s="86">
        <v>1.5</v>
      </c>
      <c r="N7" s="86">
        <v>3.5999999046325684</v>
      </c>
      <c r="O7" s="86">
        <v>3.5</v>
      </c>
      <c r="P7" s="86">
        <v>3.5</v>
      </c>
      <c r="Q7" s="86">
        <v>3.299999952316284</v>
      </c>
      <c r="R7" s="86">
        <v>3.200000047683716</v>
      </c>
      <c r="S7" s="86">
        <v>2.700000047683716</v>
      </c>
      <c r="T7" s="86">
        <v>4.199999809265137</v>
      </c>
      <c r="U7" s="86">
        <v>5</v>
      </c>
      <c r="V7" s="145">
        <v>5.199999809265137</v>
      </c>
    </row>
    <row r="8" spans="1:22" ht="15">
      <c r="A8" s="144" t="s">
        <v>365</v>
      </c>
      <c r="B8" s="86">
        <v>9.300000190734863</v>
      </c>
      <c r="C8" s="86">
        <v>15.800000190734863</v>
      </c>
      <c r="D8" s="86">
        <v>18.399999618530273</v>
      </c>
      <c r="E8" s="86">
        <v>19.600000381469727</v>
      </c>
      <c r="F8" s="86">
        <v>21.700000762939453</v>
      </c>
      <c r="G8" s="86">
        <v>26.5</v>
      </c>
      <c r="H8" s="86">
        <v>29.5</v>
      </c>
      <c r="I8" s="86">
        <v>43.400001525878906</v>
      </c>
      <c r="J8" s="86">
        <v>47.599998474121094</v>
      </c>
      <c r="K8" s="86">
        <v>51.099998474121094</v>
      </c>
      <c r="L8" s="86">
        <v>56.5</v>
      </c>
      <c r="M8" s="86">
        <v>53.099998474121094</v>
      </c>
      <c r="N8" s="86">
        <v>51.900001525878906</v>
      </c>
      <c r="O8" s="86">
        <v>50.099998474121094</v>
      </c>
      <c r="P8" s="86">
        <v>46.599998474121094</v>
      </c>
      <c r="Q8" s="86">
        <v>44.29999923706055</v>
      </c>
      <c r="R8" s="86">
        <v>43.400001525878906</v>
      </c>
      <c r="S8" s="86">
        <v>41.900001525878906</v>
      </c>
      <c r="T8" s="86">
        <v>47.599998474121094</v>
      </c>
      <c r="U8" s="86">
        <v>59.29999923706055</v>
      </c>
      <c r="V8" s="145">
        <v>57.900001525878906</v>
      </c>
    </row>
    <row r="9" spans="1:22" ht="15">
      <c r="A9" s="144" t="s">
        <v>370</v>
      </c>
      <c r="B9" s="86">
        <v>1.100000023841858</v>
      </c>
      <c r="C9" s="86">
        <v>1.5</v>
      </c>
      <c r="D9" s="86">
        <v>2.4000000953674316</v>
      </c>
      <c r="E9" s="86">
        <v>2.5999999046325684</v>
      </c>
      <c r="F9" s="86">
        <v>3.200000047683716</v>
      </c>
      <c r="G9" s="86">
        <v>3.5999999046325684</v>
      </c>
      <c r="H9" s="86">
        <v>3.9000000953674316</v>
      </c>
      <c r="I9" s="86">
        <v>4.800000190734863</v>
      </c>
      <c r="J9" s="86">
        <v>5.900000095367432</v>
      </c>
      <c r="K9" s="86">
        <v>6.099999904632568</v>
      </c>
      <c r="L9" s="86">
        <v>6.300000190734863</v>
      </c>
      <c r="M9" s="86">
        <v>6.699999809265137</v>
      </c>
      <c r="N9" s="86">
        <v>6.900000095367432</v>
      </c>
      <c r="O9" s="86">
        <v>6.900000095367432</v>
      </c>
      <c r="P9" s="86">
        <v>6.800000190734863</v>
      </c>
      <c r="Q9" s="86">
        <v>6.699999809265137</v>
      </c>
      <c r="R9" s="86">
        <v>6.599999904632568</v>
      </c>
      <c r="S9" s="86">
        <v>7</v>
      </c>
      <c r="T9" s="86">
        <v>7.699999809265137</v>
      </c>
      <c r="U9" s="86">
        <v>9.699999809265137</v>
      </c>
      <c r="V9" s="145">
        <v>9.5</v>
      </c>
    </row>
    <row r="10" spans="1:22" ht="15">
      <c r="A10" s="146" t="s">
        <v>423</v>
      </c>
      <c r="B10" s="147">
        <f aca="true" t="shared" si="0" ref="B10:V10">B6+B7+B8+B9</f>
        <v>10.556000217795372</v>
      </c>
      <c r="C10" s="147">
        <f t="shared" si="0"/>
        <v>17.721400178968906</v>
      </c>
      <c r="D10" s="147">
        <f t="shared" si="0"/>
        <v>21.133999720215797</v>
      </c>
      <c r="E10" s="147">
        <f t="shared" si="0"/>
        <v>22.580000281333923</v>
      </c>
      <c r="F10" s="147">
        <f t="shared" si="0"/>
        <v>25.28700080513954</v>
      </c>
      <c r="G10" s="147">
        <f t="shared" si="0"/>
        <v>30.50599990040064</v>
      </c>
      <c r="H10" s="147">
        <f t="shared" si="0"/>
        <v>33.86900009214878</v>
      </c>
      <c r="I10" s="147">
        <f t="shared" si="0"/>
        <v>48.76300172507763</v>
      </c>
      <c r="J10" s="147">
        <f t="shared" si="0"/>
        <v>54.2359985858202</v>
      </c>
      <c r="K10" s="147">
        <f t="shared" si="0"/>
        <v>58.17199835926294</v>
      </c>
      <c r="L10" s="147">
        <f t="shared" si="0"/>
        <v>64.05100021511316</v>
      </c>
      <c r="M10" s="147">
        <f t="shared" si="0"/>
        <v>63.099998235702515</v>
      </c>
      <c r="N10" s="147">
        <f t="shared" si="0"/>
        <v>64.33700156211853</v>
      </c>
      <c r="O10" s="147">
        <f t="shared" si="0"/>
        <v>62.13299858570099</v>
      </c>
      <c r="P10" s="147">
        <f t="shared" si="0"/>
        <v>58.12199866771698</v>
      </c>
      <c r="Q10" s="147">
        <f t="shared" si="0"/>
        <v>55.80699896812439</v>
      </c>
      <c r="R10" s="147">
        <f t="shared" si="0"/>
        <v>55.00800144672394</v>
      </c>
      <c r="S10" s="147">
        <f t="shared" si="0"/>
        <v>53.29500162601471</v>
      </c>
      <c r="T10" s="147">
        <f t="shared" si="0"/>
        <v>61.47199809551239</v>
      </c>
      <c r="U10" s="147">
        <f t="shared" si="0"/>
        <v>76.56399893760681</v>
      </c>
      <c r="V10" s="148">
        <f t="shared" si="0"/>
        <v>75.10400128364563</v>
      </c>
    </row>
    <row r="11" spans="1:22" ht="15">
      <c r="A11" s="146" t="s">
        <v>424</v>
      </c>
      <c r="B11" s="147">
        <f>B10/655.957</f>
        <v>0.016092518591607943</v>
      </c>
      <c r="C11" s="147">
        <f aca="true" t="shared" si="1" ref="C11:V11">C10/655.957</f>
        <v>0.02701610041354678</v>
      </c>
      <c r="D11" s="147">
        <f t="shared" si="1"/>
        <v>0.03221857487642604</v>
      </c>
      <c r="E11" s="147">
        <f t="shared" si="1"/>
        <v>0.03442298852109806</v>
      </c>
      <c r="F11" s="147">
        <f t="shared" si="1"/>
        <v>0.038549784216251284</v>
      </c>
      <c r="G11" s="147">
        <f t="shared" si="1"/>
        <v>0.04650609704660616</v>
      </c>
      <c r="H11" s="147">
        <f t="shared" si="1"/>
        <v>0.051632957788618435</v>
      </c>
      <c r="I11" s="147">
        <f t="shared" si="1"/>
        <v>0.07433871690534231</v>
      </c>
      <c r="J11" s="147">
        <f t="shared" si="1"/>
        <v>0.08268224683297869</v>
      </c>
      <c r="K11" s="147">
        <f t="shared" si="1"/>
        <v>0.08868263980605885</v>
      </c>
      <c r="L11" s="147">
        <f t="shared" si="1"/>
        <v>0.09764512035867162</v>
      </c>
      <c r="M11" s="147">
        <f t="shared" si="1"/>
        <v>0.09619532718715178</v>
      </c>
      <c r="N11" s="147">
        <f t="shared" si="1"/>
        <v>0.09808112660146706</v>
      </c>
      <c r="O11" s="147">
        <f t="shared" si="1"/>
        <v>0.09472114572403526</v>
      </c>
      <c r="P11" s="147">
        <f t="shared" si="1"/>
        <v>0.08860641576767529</v>
      </c>
      <c r="Q11" s="147">
        <f t="shared" si="1"/>
        <v>0.08507722147659738</v>
      </c>
      <c r="R11" s="147">
        <f t="shared" si="1"/>
        <v>0.08385915760747113</v>
      </c>
      <c r="S11" s="147">
        <f t="shared" si="1"/>
        <v>0.08124770621552131</v>
      </c>
      <c r="T11" s="147">
        <f t="shared" si="1"/>
        <v>0.09371345697280827</v>
      </c>
      <c r="U11" s="147">
        <f t="shared" si="1"/>
        <v>0.11672106393804291</v>
      </c>
      <c r="V11" s="148">
        <f t="shared" si="1"/>
        <v>0.11449531186288985</v>
      </c>
    </row>
    <row r="12" spans="1:22" ht="15">
      <c r="A12" s="144"/>
      <c r="B12" s="57"/>
      <c r="C12" s="57"/>
      <c r="D12" s="57"/>
      <c r="E12" s="57"/>
      <c r="F12" s="57"/>
      <c r="G12" s="57"/>
      <c r="H12" s="57"/>
      <c r="I12" s="57"/>
      <c r="J12" s="57"/>
      <c r="K12" s="57"/>
      <c r="L12" s="57"/>
      <c r="M12" s="57"/>
      <c r="N12" s="57"/>
      <c r="O12" s="57"/>
      <c r="P12" s="57"/>
      <c r="Q12" s="57"/>
      <c r="R12" s="57"/>
      <c r="S12" s="57"/>
      <c r="T12" s="57"/>
      <c r="U12" s="57"/>
      <c r="V12" s="149"/>
    </row>
    <row r="13" spans="1:22" ht="15">
      <c r="A13" s="146" t="s">
        <v>357</v>
      </c>
      <c r="B13" s="150" t="s">
        <v>356</v>
      </c>
      <c r="C13" s="57"/>
      <c r="D13" s="57"/>
      <c r="E13" s="57"/>
      <c r="F13" s="57"/>
      <c r="G13" s="57"/>
      <c r="H13" s="57"/>
      <c r="I13" s="57"/>
      <c r="J13" s="57"/>
      <c r="K13" s="57"/>
      <c r="L13" s="57"/>
      <c r="M13" s="57"/>
      <c r="N13" s="57"/>
      <c r="O13" s="57"/>
      <c r="P13" s="57"/>
      <c r="Q13" s="57"/>
      <c r="R13" s="57"/>
      <c r="S13" s="57"/>
      <c r="T13" s="57"/>
      <c r="U13" s="57"/>
      <c r="V13" s="149"/>
    </row>
    <row r="14" spans="1:22" ht="15">
      <c r="A14" s="144" t="s">
        <v>369</v>
      </c>
      <c r="B14" s="57" t="s">
        <v>368</v>
      </c>
      <c r="C14" s="57"/>
      <c r="D14" s="57"/>
      <c r="E14" s="57"/>
      <c r="F14" s="57"/>
      <c r="G14" s="57"/>
      <c r="H14" s="57"/>
      <c r="I14" s="57"/>
      <c r="J14" s="57"/>
      <c r="K14" s="57"/>
      <c r="L14" s="57"/>
      <c r="M14" s="57"/>
      <c r="N14" s="57"/>
      <c r="O14" s="57"/>
      <c r="P14" s="57"/>
      <c r="Q14" s="57"/>
      <c r="R14" s="57"/>
      <c r="S14" s="57"/>
      <c r="T14" s="57"/>
      <c r="U14" s="57"/>
      <c r="V14" s="149"/>
    </row>
    <row r="15" spans="1:22" ht="15">
      <c r="A15" s="144" t="s">
        <v>367</v>
      </c>
      <c r="B15" s="57" t="s">
        <v>366</v>
      </c>
      <c r="C15" s="57"/>
      <c r="D15" s="57"/>
      <c r="E15" s="57"/>
      <c r="F15" s="57"/>
      <c r="G15" s="57"/>
      <c r="H15" s="57"/>
      <c r="I15" s="57"/>
      <c r="J15" s="57"/>
      <c r="K15" s="57"/>
      <c r="L15" s="57"/>
      <c r="M15" s="57"/>
      <c r="N15" s="57"/>
      <c r="O15" s="57"/>
      <c r="P15" s="57"/>
      <c r="Q15" s="57"/>
      <c r="R15" s="57"/>
      <c r="S15" s="57"/>
      <c r="T15" s="57"/>
      <c r="U15" s="57"/>
      <c r="V15" s="149"/>
    </row>
    <row r="16" spans="1:22" ht="15">
      <c r="A16" s="144" t="s">
        <v>365</v>
      </c>
      <c r="B16" s="57" t="s">
        <v>364</v>
      </c>
      <c r="C16" s="57"/>
      <c r="D16" s="57"/>
      <c r="E16" s="57"/>
      <c r="F16" s="57"/>
      <c r="G16" s="57"/>
      <c r="H16" s="57"/>
      <c r="I16" s="57"/>
      <c r="J16" s="57"/>
      <c r="K16" s="57"/>
      <c r="L16" s="57"/>
      <c r="M16" s="57"/>
      <c r="N16" s="57"/>
      <c r="O16" s="57"/>
      <c r="P16" s="57"/>
      <c r="Q16" s="57"/>
      <c r="R16" s="57"/>
      <c r="S16" s="57"/>
      <c r="T16" s="57"/>
      <c r="U16" s="57"/>
      <c r="V16" s="149"/>
    </row>
    <row r="17" spans="1:22" ht="15">
      <c r="A17" s="144" t="s">
        <v>363</v>
      </c>
      <c r="B17" s="57" t="s">
        <v>362</v>
      </c>
      <c r="C17" s="57"/>
      <c r="D17" s="57"/>
      <c r="E17" s="57"/>
      <c r="F17" s="57"/>
      <c r="G17" s="57"/>
      <c r="H17" s="57"/>
      <c r="I17" s="57"/>
      <c r="J17" s="57"/>
      <c r="K17" s="57"/>
      <c r="L17" s="57"/>
      <c r="M17" s="57"/>
      <c r="N17" s="57"/>
      <c r="O17" s="57"/>
      <c r="P17" s="57"/>
      <c r="Q17" s="57"/>
      <c r="R17" s="57"/>
      <c r="S17" s="57"/>
      <c r="T17" s="57"/>
      <c r="U17" s="57"/>
      <c r="V17" s="149"/>
    </row>
    <row r="18" spans="1:22" ht="15">
      <c r="A18" s="114" t="s">
        <v>412</v>
      </c>
      <c r="B18" s="58" t="s">
        <v>425</v>
      </c>
      <c r="C18" s="58"/>
      <c r="D18" s="58"/>
      <c r="E18" s="58"/>
      <c r="F18" s="57"/>
      <c r="G18" s="57"/>
      <c r="H18" s="57"/>
      <c r="I18" s="57"/>
      <c r="J18" s="57"/>
      <c r="K18" s="57"/>
      <c r="L18" s="57"/>
      <c r="M18" s="57"/>
      <c r="N18" s="57"/>
      <c r="O18" s="57"/>
      <c r="P18" s="57"/>
      <c r="Q18" s="57"/>
      <c r="R18" s="57"/>
      <c r="S18" s="57"/>
      <c r="T18" s="57"/>
      <c r="U18" s="57"/>
      <c r="V18" s="149"/>
    </row>
    <row r="19" spans="1:22" ht="15">
      <c r="A19" s="117" t="s">
        <v>333</v>
      </c>
      <c r="B19" s="118" t="s">
        <v>361</v>
      </c>
      <c r="C19" s="118"/>
      <c r="D19" s="118"/>
      <c r="E19" s="118"/>
      <c r="F19" s="151"/>
      <c r="G19" s="151"/>
      <c r="H19" s="151"/>
      <c r="I19" s="151"/>
      <c r="J19" s="151"/>
      <c r="K19" s="151"/>
      <c r="L19" s="151"/>
      <c r="M19" s="151"/>
      <c r="N19" s="151"/>
      <c r="O19" s="151"/>
      <c r="P19" s="151"/>
      <c r="Q19" s="151"/>
      <c r="R19" s="151"/>
      <c r="S19" s="151"/>
      <c r="T19" s="151"/>
      <c r="U19" s="151"/>
      <c r="V19" s="152"/>
    </row>
    <row r="20" ht="15">
      <c r="A20" s="108"/>
    </row>
    <row r="21" spans="1:42" s="76" customFormat="1" ht="15">
      <c r="A21" s="140" t="s">
        <v>411</v>
      </c>
      <c r="B21" s="153">
        <v>1945</v>
      </c>
      <c r="C21" s="154">
        <v>1946</v>
      </c>
      <c r="D21" s="154">
        <v>1947</v>
      </c>
      <c r="E21" s="154">
        <v>1948</v>
      </c>
      <c r="F21" s="154">
        <v>1949</v>
      </c>
      <c r="G21" s="154">
        <v>1950</v>
      </c>
      <c r="H21" s="154">
        <v>1951</v>
      </c>
      <c r="I21" s="154">
        <v>1952</v>
      </c>
      <c r="J21" s="154">
        <v>1953</v>
      </c>
      <c r="K21" s="154">
        <v>1954</v>
      </c>
      <c r="L21" s="154">
        <v>1955</v>
      </c>
      <c r="M21" s="154">
        <v>1956</v>
      </c>
      <c r="N21" s="154">
        <v>1957</v>
      </c>
      <c r="O21" s="154">
        <v>1958</v>
      </c>
      <c r="P21" s="154">
        <v>1959</v>
      </c>
      <c r="Q21" s="154">
        <v>1960</v>
      </c>
      <c r="R21" s="154">
        <v>1961</v>
      </c>
      <c r="S21" s="154">
        <v>1962</v>
      </c>
      <c r="T21" s="154">
        <v>1963</v>
      </c>
      <c r="U21" s="154">
        <v>1964</v>
      </c>
      <c r="V21" s="154">
        <v>1965</v>
      </c>
      <c r="W21" s="154">
        <v>1966</v>
      </c>
      <c r="X21" s="154">
        <v>1967</v>
      </c>
      <c r="Y21" s="154">
        <v>1968</v>
      </c>
      <c r="Z21" s="154">
        <v>1969</v>
      </c>
      <c r="AA21" s="154">
        <v>1970</v>
      </c>
      <c r="AB21" s="154">
        <v>1971</v>
      </c>
      <c r="AC21" s="154">
        <v>1972</v>
      </c>
      <c r="AD21" s="154">
        <v>1973</v>
      </c>
      <c r="AE21" s="154">
        <v>1974</v>
      </c>
      <c r="AF21" s="154">
        <v>1975</v>
      </c>
      <c r="AG21" s="154">
        <v>1976</v>
      </c>
      <c r="AH21" s="154">
        <v>1977</v>
      </c>
      <c r="AI21" s="154">
        <v>1978</v>
      </c>
      <c r="AJ21" s="154">
        <v>1979</v>
      </c>
      <c r="AK21" s="154">
        <v>1980</v>
      </c>
      <c r="AL21" s="154">
        <v>1981</v>
      </c>
      <c r="AM21" s="154">
        <v>1982</v>
      </c>
      <c r="AN21" s="154">
        <v>1983</v>
      </c>
      <c r="AO21" s="154">
        <v>1984</v>
      </c>
      <c r="AP21" s="155">
        <v>1985</v>
      </c>
    </row>
    <row r="22" spans="1:42" ht="15">
      <c r="A22" s="144" t="s">
        <v>355</v>
      </c>
      <c r="B22" s="156"/>
      <c r="C22" s="156"/>
      <c r="D22" s="156"/>
      <c r="E22" s="156"/>
      <c r="F22" s="157">
        <v>2624</v>
      </c>
      <c r="G22" s="157">
        <v>3549</v>
      </c>
      <c r="H22" s="157">
        <v>3712</v>
      </c>
      <c r="I22" s="157">
        <v>4149</v>
      </c>
      <c r="J22" s="157">
        <v>5095</v>
      </c>
      <c r="K22" s="157">
        <v>5034</v>
      </c>
      <c r="L22" s="157">
        <v>4972</v>
      </c>
      <c r="M22" s="157">
        <v>5917</v>
      </c>
      <c r="N22" s="157">
        <v>7172</v>
      </c>
      <c r="O22" s="157">
        <v>9419</v>
      </c>
      <c r="P22" s="157">
        <v>10899</v>
      </c>
      <c r="Q22" s="157">
        <v>11338</v>
      </c>
      <c r="R22" s="157">
        <v>12395</v>
      </c>
      <c r="S22" s="157">
        <v>13505</v>
      </c>
      <c r="T22" s="157">
        <v>15152</v>
      </c>
      <c r="U22" s="157">
        <v>18767</v>
      </c>
      <c r="V22" s="157">
        <v>21038</v>
      </c>
      <c r="W22" s="157">
        <v>22538</v>
      </c>
      <c r="X22" s="157">
        <v>23562</v>
      </c>
      <c r="Y22" s="157">
        <v>29442</v>
      </c>
      <c r="Z22" s="157">
        <v>34239</v>
      </c>
      <c r="AA22" s="157">
        <v>36734</v>
      </c>
      <c r="AB22" s="157">
        <v>38190</v>
      </c>
      <c r="AC22" s="157">
        <v>45800</v>
      </c>
      <c r="AD22" s="157">
        <v>52264</v>
      </c>
      <c r="AE22" s="157">
        <v>62285</v>
      </c>
      <c r="AF22" s="157">
        <v>77008</v>
      </c>
      <c r="AG22" s="157">
        <v>89365</v>
      </c>
      <c r="AH22" s="157">
        <v>100178</v>
      </c>
      <c r="AI22" s="157">
        <v>116500</v>
      </c>
      <c r="AJ22" s="157">
        <v>130600</v>
      </c>
      <c r="AK22" s="156"/>
      <c r="AL22" s="156"/>
      <c r="AM22" s="156"/>
      <c r="AN22" s="156"/>
      <c r="AO22" s="156"/>
      <c r="AP22" s="158"/>
    </row>
    <row r="23" spans="1:42" ht="15">
      <c r="A23" s="144" t="s">
        <v>351</v>
      </c>
      <c r="B23" s="156"/>
      <c r="C23" s="156"/>
      <c r="D23" s="156"/>
      <c r="E23" s="156"/>
      <c r="F23" s="157">
        <v>13228</v>
      </c>
      <c r="G23" s="157">
        <v>16330</v>
      </c>
      <c r="H23" s="157">
        <v>21058</v>
      </c>
      <c r="I23" s="157">
        <v>25327</v>
      </c>
      <c r="J23" s="157">
        <v>27096</v>
      </c>
      <c r="K23" s="157">
        <v>28530</v>
      </c>
      <c r="L23" s="157">
        <v>30189</v>
      </c>
      <c r="M23" s="157">
        <v>33622</v>
      </c>
      <c r="N23" s="157">
        <v>37899</v>
      </c>
      <c r="O23" s="157">
        <v>44135</v>
      </c>
      <c r="P23" s="157">
        <v>48518</v>
      </c>
      <c r="Q23" s="157">
        <v>52788</v>
      </c>
      <c r="R23" s="157">
        <v>57468</v>
      </c>
      <c r="S23" s="157">
        <v>64031</v>
      </c>
      <c r="T23" s="157">
        <v>72723</v>
      </c>
      <c r="U23" s="157">
        <v>81270</v>
      </c>
      <c r="V23" s="157">
        <v>86273</v>
      </c>
      <c r="W23" s="157">
        <v>93530</v>
      </c>
      <c r="X23" s="157">
        <v>98655</v>
      </c>
      <c r="Y23" s="157">
        <v>104701</v>
      </c>
      <c r="Z23" s="157">
        <v>121947</v>
      </c>
      <c r="AA23" s="157">
        <v>129208</v>
      </c>
      <c r="AB23" s="157">
        <v>142086</v>
      </c>
      <c r="AC23" s="157">
        <v>158894</v>
      </c>
      <c r="AD23" s="157">
        <v>183737</v>
      </c>
      <c r="AE23" s="157">
        <v>202389</v>
      </c>
      <c r="AF23" s="157">
        <v>223470</v>
      </c>
      <c r="AG23" s="157">
        <v>263922</v>
      </c>
      <c r="AH23" s="157">
        <v>287784</v>
      </c>
      <c r="AI23" s="157">
        <v>335884</v>
      </c>
      <c r="AJ23" s="157">
        <v>397857</v>
      </c>
      <c r="AK23" s="156"/>
      <c r="AL23" s="156"/>
      <c r="AM23" s="156"/>
      <c r="AN23" s="156"/>
      <c r="AO23" s="156"/>
      <c r="AP23" s="158"/>
    </row>
    <row r="24" spans="1:42" ht="15">
      <c r="A24" s="144" t="s">
        <v>349</v>
      </c>
      <c r="B24" s="156"/>
      <c r="C24" s="156"/>
      <c r="D24" s="156"/>
      <c r="E24" s="156"/>
      <c r="F24" s="157">
        <v>399</v>
      </c>
      <c r="G24" s="157">
        <v>446</v>
      </c>
      <c r="H24" s="157">
        <v>580</v>
      </c>
      <c r="I24" s="157">
        <v>713</v>
      </c>
      <c r="J24" s="157">
        <v>779</v>
      </c>
      <c r="K24" s="157">
        <v>800</v>
      </c>
      <c r="L24" s="157">
        <v>855</v>
      </c>
      <c r="M24" s="157">
        <v>980</v>
      </c>
      <c r="N24" s="157">
        <v>1485</v>
      </c>
      <c r="O24" s="157">
        <v>1717</v>
      </c>
      <c r="P24" s="157">
        <v>1939</v>
      </c>
      <c r="Q24" s="157">
        <v>2013</v>
      </c>
      <c r="R24" s="157">
        <v>2219</v>
      </c>
      <c r="S24" s="157">
        <v>2514</v>
      </c>
      <c r="T24" s="157">
        <v>2828</v>
      </c>
      <c r="U24" s="157">
        <v>3269</v>
      </c>
      <c r="V24" s="157">
        <v>3871</v>
      </c>
      <c r="W24" s="157">
        <v>3821</v>
      </c>
      <c r="X24" s="157">
        <v>4442</v>
      </c>
      <c r="Y24" s="157">
        <v>4393</v>
      </c>
      <c r="Z24" s="157">
        <v>5601</v>
      </c>
      <c r="AA24" s="157">
        <v>8584</v>
      </c>
      <c r="AB24" s="157">
        <v>8498</v>
      </c>
      <c r="AC24" s="157">
        <v>8910</v>
      </c>
      <c r="AD24" s="157">
        <v>9238</v>
      </c>
      <c r="AE24" s="157">
        <v>14635</v>
      </c>
      <c r="AF24" s="157">
        <v>15414</v>
      </c>
      <c r="AG24" s="157">
        <v>17770</v>
      </c>
      <c r="AH24" s="157">
        <v>17272</v>
      </c>
      <c r="AI24" s="157">
        <v>20792</v>
      </c>
      <c r="AJ24" s="157">
        <v>22323</v>
      </c>
      <c r="AK24" s="156"/>
      <c r="AL24" s="156"/>
      <c r="AM24" s="156"/>
      <c r="AN24" s="156"/>
      <c r="AO24" s="156"/>
      <c r="AP24" s="158"/>
    </row>
    <row r="25" spans="1:42" ht="15">
      <c r="A25" s="144" t="s">
        <v>345</v>
      </c>
      <c r="B25" s="156"/>
      <c r="C25" s="156"/>
      <c r="D25" s="156"/>
      <c r="E25" s="156"/>
      <c r="F25" s="157">
        <v>4641</v>
      </c>
      <c r="G25" s="157">
        <v>5289</v>
      </c>
      <c r="H25" s="157">
        <v>6763</v>
      </c>
      <c r="I25" s="157">
        <v>8354</v>
      </c>
      <c r="J25" s="157">
        <v>8906</v>
      </c>
      <c r="K25" s="157">
        <v>9733</v>
      </c>
      <c r="L25" s="157">
        <v>10603</v>
      </c>
      <c r="M25" s="157">
        <v>12113</v>
      </c>
      <c r="N25" s="157">
        <v>13520</v>
      </c>
      <c r="O25" s="157">
        <v>15944</v>
      </c>
      <c r="P25" s="157">
        <v>17514</v>
      </c>
      <c r="Q25" s="157">
        <v>19219</v>
      </c>
      <c r="R25" s="157">
        <v>22867</v>
      </c>
      <c r="S25" s="157">
        <v>26376</v>
      </c>
      <c r="T25" s="157">
        <v>30469</v>
      </c>
      <c r="U25" s="157">
        <v>34026</v>
      </c>
      <c r="V25" s="157">
        <v>37879</v>
      </c>
      <c r="W25" s="157">
        <v>41021</v>
      </c>
      <c r="X25" s="157">
        <v>45428</v>
      </c>
      <c r="Y25" s="157">
        <v>50809</v>
      </c>
      <c r="Z25" s="157">
        <v>58899</v>
      </c>
      <c r="AA25" s="157">
        <v>66205</v>
      </c>
      <c r="AB25" s="157">
        <v>74872</v>
      </c>
      <c r="AC25" s="157">
        <v>84992</v>
      </c>
      <c r="AD25" s="157">
        <v>96731</v>
      </c>
      <c r="AE25" s="157">
        <v>115254</v>
      </c>
      <c r="AF25" s="157">
        <v>138229</v>
      </c>
      <c r="AG25" s="157">
        <v>162150</v>
      </c>
      <c r="AH25" s="157">
        <v>187400</v>
      </c>
      <c r="AI25" s="157"/>
      <c r="AJ25" s="157"/>
      <c r="AK25" s="156"/>
      <c r="AL25" s="156"/>
      <c r="AM25" s="156"/>
      <c r="AN25" s="156"/>
      <c r="AO25" s="156"/>
      <c r="AP25" s="158"/>
    </row>
    <row r="26" spans="1:42" ht="15">
      <c r="A26" s="144" t="s">
        <v>360</v>
      </c>
      <c r="B26" s="156"/>
      <c r="C26" s="156"/>
      <c r="D26" s="156"/>
      <c r="E26" s="156"/>
      <c r="F26" s="157">
        <v>286</v>
      </c>
      <c r="G26" s="157">
        <v>332</v>
      </c>
      <c r="H26" s="157">
        <v>498</v>
      </c>
      <c r="I26" s="157">
        <v>717</v>
      </c>
      <c r="J26" s="157">
        <v>793</v>
      </c>
      <c r="K26" s="157">
        <v>855</v>
      </c>
      <c r="L26" s="157">
        <v>958</v>
      </c>
      <c r="M26" s="157">
        <v>1132</v>
      </c>
      <c r="N26" s="157">
        <v>1288</v>
      </c>
      <c r="O26" s="157">
        <v>1509</v>
      </c>
      <c r="P26" s="157">
        <v>1626</v>
      </c>
      <c r="Q26" s="157">
        <v>1721</v>
      </c>
      <c r="R26" s="157">
        <v>2191</v>
      </c>
      <c r="S26" s="157">
        <v>2620</v>
      </c>
      <c r="T26" s="157">
        <v>3232</v>
      </c>
      <c r="U26" s="157">
        <v>3932</v>
      </c>
      <c r="V26" s="157">
        <v>4366</v>
      </c>
      <c r="W26" s="157">
        <v>5341</v>
      </c>
      <c r="X26" s="157">
        <v>5956</v>
      </c>
      <c r="Y26" s="157">
        <v>6277</v>
      </c>
      <c r="Z26" s="157">
        <v>7743</v>
      </c>
      <c r="AA26" s="157">
        <v>8332</v>
      </c>
      <c r="AB26" s="157">
        <v>9262</v>
      </c>
      <c r="AC26" s="157">
        <v>10015</v>
      </c>
      <c r="AD26" s="157">
        <v>10536</v>
      </c>
      <c r="AE26" s="157">
        <v>13658</v>
      </c>
      <c r="AF26" s="157">
        <v>16556</v>
      </c>
      <c r="AG26" s="157">
        <v>21444</v>
      </c>
      <c r="AH26" s="157">
        <v>22918</v>
      </c>
      <c r="AI26" s="157"/>
      <c r="AJ26" s="157"/>
      <c r="AK26" s="156"/>
      <c r="AL26" s="156"/>
      <c r="AM26" s="156"/>
      <c r="AN26" s="156"/>
      <c r="AO26" s="156"/>
      <c r="AP26" s="158"/>
    </row>
    <row r="27" spans="1:42" ht="15">
      <c r="A27" s="144" t="s">
        <v>343</v>
      </c>
      <c r="B27" s="156"/>
      <c r="C27" s="156"/>
      <c r="D27" s="156"/>
      <c r="E27" s="156"/>
      <c r="F27" s="157">
        <v>168</v>
      </c>
      <c r="G27" s="157">
        <v>178</v>
      </c>
      <c r="H27" s="157">
        <v>241</v>
      </c>
      <c r="I27" s="157">
        <v>293</v>
      </c>
      <c r="J27" s="157">
        <v>304</v>
      </c>
      <c r="K27" s="157">
        <v>335</v>
      </c>
      <c r="L27" s="157">
        <v>377</v>
      </c>
      <c r="M27" s="157">
        <v>408</v>
      </c>
      <c r="N27" s="157">
        <v>471</v>
      </c>
      <c r="O27" s="157">
        <v>555</v>
      </c>
      <c r="P27" s="157">
        <v>691</v>
      </c>
      <c r="Q27" s="157">
        <v>723</v>
      </c>
      <c r="R27" s="157">
        <v>803</v>
      </c>
      <c r="S27" s="157">
        <v>957</v>
      </c>
      <c r="T27" s="157">
        <v>1079</v>
      </c>
      <c r="U27" s="157">
        <v>1192</v>
      </c>
      <c r="V27" s="157">
        <v>1293</v>
      </c>
      <c r="W27" s="157">
        <v>1420</v>
      </c>
      <c r="X27" s="157">
        <v>1674</v>
      </c>
      <c r="Y27" s="157">
        <v>1877</v>
      </c>
      <c r="Z27" s="157">
        <v>2289</v>
      </c>
      <c r="AA27" s="157">
        <v>2768</v>
      </c>
      <c r="AB27" s="157">
        <v>3143</v>
      </c>
      <c r="AC27" s="157">
        <v>3494</v>
      </c>
      <c r="AD27" s="157">
        <v>4132</v>
      </c>
      <c r="AE27" s="157">
        <v>5535</v>
      </c>
      <c r="AF27" s="157">
        <v>6914</v>
      </c>
      <c r="AG27" s="157">
        <v>8123</v>
      </c>
      <c r="AH27" s="157">
        <v>9302</v>
      </c>
      <c r="AI27" s="157"/>
      <c r="AJ27" s="157"/>
      <c r="AK27" s="156"/>
      <c r="AL27" s="156"/>
      <c r="AM27" s="156"/>
      <c r="AN27" s="156"/>
      <c r="AO27" s="156"/>
      <c r="AP27" s="158"/>
    </row>
    <row r="28" spans="1:42" ht="15">
      <c r="A28" s="144" t="s">
        <v>341</v>
      </c>
      <c r="B28" s="156"/>
      <c r="C28" s="156"/>
      <c r="D28" s="156"/>
      <c r="E28" s="156"/>
      <c r="F28" s="157">
        <v>240</v>
      </c>
      <c r="G28" s="157">
        <v>251</v>
      </c>
      <c r="H28" s="157">
        <v>305</v>
      </c>
      <c r="I28" s="157">
        <v>403</v>
      </c>
      <c r="J28" s="157">
        <v>501</v>
      </c>
      <c r="K28" s="157">
        <v>708</v>
      </c>
      <c r="L28" s="157">
        <v>681</v>
      </c>
      <c r="M28" s="157">
        <v>839</v>
      </c>
      <c r="N28" s="157">
        <v>904</v>
      </c>
      <c r="O28" s="157">
        <v>1057</v>
      </c>
      <c r="P28" s="157">
        <v>1482</v>
      </c>
      <c r="Q28" s="157">
        <v>1570</v>
      </c>
      <c r="R28" s="157">
        <v>1889</v>
      </c>
      <c r="S28" s="157">
        <v>2208</v>
      </c>
      <c r="T28" s="157">
        <v>3051</v>
      </c>
      <c r="U28" s="157">
        <v>3752</v>
      </c>
      <c r="V28" s="157">
        <v>3472</v>
      </c>
      <c r="W28" s="157">
        <v>3825</v>
      </c>
      <c r="X28" s="157">
        <v>4299</v>
      </c>
      <c r="Y28" s="157">
        <v>4838</v>
      </c>
      <c r="Z28" s="157">
        <v>6216</v>
      </c>
      <c r="AA28" s="157">
        <v>7385</v>
      </c>
      <c r="AB28" s="157">
        <v>8597</v>
      </c>
      <c r="AC28" s="157">
        <v>9545</v>
      </c>
      <c r="AD28" s="157">
        <v>10893</v>
      </c>
      <c r="AE28" s="157">
        <v>13322</v>
      </c>
      <c r="AF28" s="157">
        <v>15884</v>
      </c>
      <c r="AG28" s="157">
        <v>18757</v>
      </c>
      <c r="AH28" s="157">
        <v>21677</v>
      </c>
      <c r="AI28" s="157"/>
      <c r="AJ28" s="157"/>
      <c r="AK28" s="156"/>
      <c r="AL28" s="156"/>
      <c r="AM28" s="156"/>
      <c r="AN28" s="156"/>
      <c r="AO28" s="156"/>
      <c r="AP28" s="158"/>
    </row>
    <row r="29" spans="1:42" ht="15">
      <c r="A29" s="144" t="s">
        <v>359</v>
      </c>
      <c r="B29" s="156"/>
      <c r="C29" s="156"/>
      <c r="D29" s="156"/>
      <c r="E29" s="156"/>
      <c r="F29" s="157">
        <v>1778</v>
      </c>
      <c r="G29" s="157">
        <v>2000</v>
      </c>
      <c r="H29" s="157">
        <v>2611</v>
      </c>
      <c r="I29" s="157">
        <v>3431</v>
      </c>
      <c r="J29" s="157">
        <v>3714</v>
      </c>
      <c r="K29" s="157">
        <v>3890</v>
      </c>
      <c r="L29" s="157">
        <v>4252</v>
      </c>
      <c r="M29" s="157">
        <v>4861</v>
      </c>
      <c r="N29" s="157">
        <v>5493</v>
      </c>
      <c r="O29" s="157">
        <v>6388</v>
      </c>
      <c r="P29" s="157">
        <v>7271</v>
      </c>
      <c r="Q29" s="157">
        <v>8017</v>
      </c>
      <c r="R29" s="157">
        <v>9426</v>
      </c>
      <c r="S29" s="157">
        <v>11029</v>
      </c>
      <c r="T29" s="157">
        <v>13303</v>
      </c>
      <c r="U29" s="157">
        <v>15450</v>
      </c>
      <c r="V29" s="157">
        <v>16997</v>
      </c>
      <c r="W29" s="157">
        <v>18967</v>
      </c>
      <c r="X29" s="157">
        <v>21142</v>
      </c>
      <c r="Y29" s="157">
        <v>23899</v>
      </c>
      <c r="Z29" s="157">
        <v>28263</v>
      </c>
      <c r="AA29" s="157">
        <v>31599</v>
      </c>
      <c r="AB29" s="157">
        <v>35751</v>
      </c>
      <c r="AC29" s="157">
        <v>40253</v>
      </c>
      <c r="AD29" s="157">
        <v>45225</v>
      </c>
      <c r="AE29" s="157">
        <v>54305</v>
      </c>
      <c r="AF29" s="157">
        <v>65922</v>
      </c>
      <c r="AG29" s="157">
        <v>85521</v>
      </c>
      <c r="AH29" s="157">
        <v>91431</v>
      </c>
      <c r="AI29" s="157"/>
      <c r="AJ29" s="157"/>
      <c r="AK29" s="156"/>
      <c r="AL29" s="156"/>
      <c r="AM29" s="156"/>
      <c r="AN29" s="156"/>
      <c r="AO29" s="156"/>
      <c r="AP29" s="158"/>
    </row>
    <row r="30" spans="1:42" ht="15">
      <c r="A30" s="144" t="s">
        <v>360</v>
      </c>
      <c r="B30" s="156"/>
      <c r="C30" s="156"/>
      <c r="D30" s="156"/>
      <c r="E30" s="156"/>
      <c r="F30" s="157">
        <v>286</v>
      </c>
      <c r="G30" s="157">
        <v>332</v>
      </c>
      <c r="H30" s="157">
        <v>498</v>
      </c>
      <c r="I30" s="157">
        <v>717</v>
      </c>
      <c r="J30" s="157">
        <v>793</v>
      </c>
      <c r="K30" s="157">
        <v>855</v>
      </c>
      <c r="L30" s="157">
        <v>958</v>
      </c>
      <c r="M30" s="157">
        <v>1132</v>
      </c>
      <c r="N30" s="157">
        <v>1288</v>
      </c>
      <c r="O30" s="157">
        <v>1509</v>
      </c>
      <c r="P30" s="157">
        <v>1626</v>
      </c>
      <c r="Q30" s="157">
        <v>1721</v>
      </c>
      <c r="R30" s="157">
        <v>2191</v>
      </c>
      <c r="S30" s="157">
        <v>2620</v>
      </c>
      <c r="T30" s="157">
        <v>3232</v>
      </c>
      <c r="U30" s="157">
        <v>3932</v>
      </c>
      <c r="V30" s="157">
        <v>4366</v>
      </c>
      <c r="W30" s="157">
        <v>5341</v>
      </c>
      <c r="X30" s="157">
        <v>5956</v>
      </c>
      <c r="Y30" s="157">
        <v>6277</v>
      </c>
      <c r="Z30" s="157">
        <v>7743</v>
      </c>
      <c r="AA30" s="157">
        <v>8332</v>
      </c>
      <c r="AB30" s="157">
        <v>9262</v>
      </c>
      <c r="AC30" s="157">
        <v>10015</v>
      </c>
      <c r="AD30" s="157">
        <v>10536</v>
      </c>
      <c r="AE30" s="157">
        <v>13658</v>
      </c>
      <c r="AF30" s="157">
        <v>16556</v>
      </c>
      <c r="AG30" s="157">
        <v>21444</v>
      </c>
      <c r="AH30" s="157">
        <v>22918</v>
      </c>
      <c r="AI30" s="157"/>
      <c r="AJ30" s="157"/>
      <c r="AK30" s="156"/>
      <c r="AL30" s="156"/>
      <c r="AM30" s="156"/>
      <c r="AN30" s="156"/>
      <c r="AO30" s="156"/>
      <c r="AP30" s="158"/>
    </row>
    <row r="31" spans="1:42" ht="15">
      <c r="A31" s="144" t="s">
        <v>358</v>
      </c>
      <c r="B31" s="156"/>
      <c r="C31" s="156"/>
      <c r="D31" s="156"/>
      <c r="E31" s="156"/>
      <c r="F31" s="157">
        <v>4809</v>
      </c>
      <c r="G31" s="157">
        <v>5467</v>
      </c>
      <c r="H31" s="157">
        <v>7004</v>
      </c>
      <c r="I31" s="157">
        <v>8647</v>
      </c>
      <c r="J31" s="157">
        <v>9210</v>
      </c>
      <c r="K31" s="157">
        <v>10068</v>
      </c>
      <c r="L31" s="157">
        <v>10980</v>
      </c>
      <c r="M31" s="157">
        <v>12521</v>
      </c>
      <c r="N31" s="157">
        <v>13991</v>
      </c>
      <c r="O31" s="157">
        <v>16499</v>
      </c>
      <c r="P31" s="157">
        <v>18205</v>
      </c>
      <c r="Q31" s="157">
        <v>19942</v>
      </c>
      <c r="R31" s="157">
        <v>23670</v>
      </c>
      <c r="S31" s="157">
        <v>27333</v>
      </c>
      <c r="T31" s="157">
        <v>31548</v>
      </c>
      <c r="U31" s="157">
        <v>35218</v>
      </c>
      <c r="V31" s="157">
        <v>39172</v>
      </c>
      <c r="W31" s="157">
        <v>42441</v>
      </c>
      <c r="X31" s="157">
        <v>47102</v>
      </c>
      <c r="Y31" s="157">
        <v>52686</v>
      </c>
      <c r="Z31" s="157">
        <v>61188</v>
      </c>
      <c r="AA31" s="157">
        <v>68973</v>
      </c>
      <c r="AB31" s="157">
        <v>78015</v>
      </c>
      <c r="AC31" s="157">
        <v>88486</v>
      </c>
      <c r="AD31" s="157">
        <v>101031</v>
      </c>
      <c r="AE31" s="157">
        <v>120789</v>
      </c>
      <c r="AF31" s="157">
        <v>145143</v>
      </c>
      <c r="AG31" s="157">
        <v>170273</v>
      </c>
      <c r="AH31" s="157">
        <v>196702</v>
      </c>
      <c r="AI31" s="157"/>
      <c r="AJ31" s="157"/>
      <c r="AK31" s="156"/>
      <c r="AL31" s="156"/>
      <c r="AM31" s="156"/>
      <c r="AN31" s="156"/>
      <c r="AO31" s="156"/>
      <c r="AP31" s="158"/>
    </row>
    <row r="32" spans="1:42" ht="15">
      <c r="A32" s="144" t="s">
        <v>347</v>
      </c>
      <c r="B32" s="156"/>
      <c r="C32" s="156"/>
      <c r="D32" s="156"/>
      <c r="E32" s="156"/>
      <c r="F32" s="157">
        <v>1492</v>
      </c>
      <c r="G32" s="157">
        <v>1668</v>
      </c>
      <c r="H32" s="157">
        <v>2113</v>
      </c>
      <c r="I32" s="157">
        <v>2714</v>
      </c>
      <c r="J32" s="157">
        <v>2921</v>
      </c>
      <c r="K32" s="157">
        <v>3035</v>
      </c>
      <c r="L32" s="157">
        <v>3294</v>
      </c>
      <c r="M32" s="157">
        <v>3729</v>
      </c>
      <c r="N32" s="157">
        <v>4205</v>
      </c>
      <c r="O32" s="157">
        <v>4879</v>
      </c>
      <c r="P32" s="157">
        <v>5645</v>
      </c>
      <c r="Q32" s="157">
        <v>6296</v>
      </c>
      <c r="R32" s="157">
        <v>7235</v>
      </c>
      <c r="S32" s="157">
        <v>8409</v>
      </c>
      <c r="T32" s="157">
        <v>10071</v>
      </c>
      <c r="U32" s="157">
        <v>11518</v>
      </c>
      <c r="V32" s="157">
        <v>12631</v>
      </c>
      <c r="W32" s="157">
        <v>13626</v>
      </c>
      <c r="X32" s="157">
        <v>15186</v>
      </c>
      <c r="Y32" s="157">
        <v>17622</v>
      </c>
      <c r="Z32" s="157">
        <v>20520</v>
      </c>
      <c r="AA32" s="157">
        <v>23267</v>
      </c>
      <c r="AB32" s="157">
        <v>26489</v>
      </c>
      <c r="AC32" s="157">
        <v>30238</v>
      </c>
      <c r="AD32" s="157">
        <v>34689</v>
      </c>
      <c r="AE32" s="157">
        <v>40647</v>
      </c>
      <c r="AF32" s="157">
        <v>49366</v>
      </c>
      <c r="AG32" s="157">
        <v>64077</v>
      </c>
      <c r="AH32" s="157">
        <v>68513</v>
      </c>
      <c r="AI32" s="157">
        <v>77700</v>
      </c>
      <c r="AJ32" s="157">
        <v>99630</v>
      </c>
      <c r="AK32" s="156"/>
      <c r="AL32" s="156"/>
      <c r="AM32" s="156"/>
      <c r="AN32" s="156"/>
      <c r="AO32" s="156"/>
      <c r="AP32" s="158"/>
    </row>
    <row r="33" spans="1:42" ht="15">
      <c r="A33" s="144" t="s">
        <v>335</v>
      </c>
      <c r="B33" s="156"/>
      <c r="C33" s="156"/>
      <c r="D33" s="156"/>
      <c r="E33" s="156"/>
      <c r="F33" s="157">
        <v>6827</v>
      </c>
      <c r="G33" s="157">
        <v>7718</v>
      </c>
      <c r="H33" s="157">
        <v>9920</v>
      </c>
      <c r="I33" s="157">
        <v>12481</v>
      </c>
      <c r="J33" s="157">
        <v>13425</v>
      </c>
      <c r="K33" s="157">
        <v>14666</v>
      </c>
      <c r="L33" s="157">
        <v>15913</v>
      </c>
      <c r="M33" s="157">
        <v>18221</v>
      </c>
      <c r="N33" s="157">
        <v>20388</v>
      </c>
      <c r="O33" s="157">
        <v>23944</v>
      </c>
      <c r="P33" s="157">
        <v>26958</v>
      </c>
      <c r="Q33" s="157">
        <v>29529</v>
      </c>
      <c r="R33" s="157">
        <v>34985</v>
      </c>
      <c r="S33" s="157">
        <v>40570</v>
      </c>
      <c r="T33" s="157">
        <v>47902</v>
      </c>
      <c r="U33" s="157">
        <v>54420</v>
      </c>
      <c r="V33" s="157">
        <v>59641</v>
      </c>
      <c r="W33" s="157">
        <v>65233</v>
      </c>
      <c r="X33" s="157">
        <v>72543</v>
      </c>
      <c r="Y33" s="157">
        <v>81423</v>
      </c>
      <c r="Z33" s="157">
        <v>95667</v>
      </c>
      <c r="AA33" s="157">
        <v>107957</v>
      </c>
      <c r="AB33" s="157">
        <v>122363</v>
      </c>
      <c r="AC33" s="157">
        <v>138284</v>
      </c>
      <c r="AD33" s="157">
        <v>156981</v>
      </c>
      <c r="AE33" s="157">
        <v>188416</v>
      </c>
      <c r="AF33" s="157">
        <v>226949</v>
      </c>
      <c r="AG33" s="157">
        <v>274551</v>
      </c>
      <c r="AH33" s="157">
        <v>309810</v>
      </c>
      <c r="AI33" s="157"/>
      <c r="AJ33" s="157"/>
      <c r="AK33" s="156"/>
      <c r="AL33" s="156"/>
      <c r="AM33" s="156"/>
      <c r="AN33" s="156"/>
      <c r="AO33" s="156"/>
      <c r="AP33" s="158"/>
    </row>
    <row r="34" spans="1:42" ht="15">
      <c r="A34" s="144" t="s">
        <v>353</v>
      </c>
      <c r="B34" s="156"/>
      <c r="C34" s="156"/>
      <c r="D34" s="156"/>
      <c r="E34" s="156"/>
      <c r="F34" s="157">
        <v>11898</v>
      </c>
      <c r="G34" s="157">
        <v>14640</v>
      </c>
      <c r="H34" s="157">
        <v>18948</v>
      </c>
      <c r="I34" s="157">
        <v>22987</v>
      </c>
      <c r="J34" s="157">
        <v>24336</v>
      </c>
      <c r="K34" s="157">
        <v>25860</v>
      </c>
      <c r="L34" s="157">
        <v>27339</v>
      </c>
      <c r="M34" s="157">
        <v>29932</v>
      </c>
      <c r="N34" s="157">
        <v>33969</v>
      </c>
      <c r="O34" s="157">
        <v>38785</v>
      </c>
      <c r="P34" s="157">
        <v>42717</v>
      </c>
      <c r="Q34" s="157">
        <v>46487</v>
      </c>
      <c r="R34" s="157">
        <v>50954</v>
      </c>
      <c r="S34" s="157">
        <v>57506</v>
      </c>
      <c r="T34" s="157">
        <v>65709</v>
      </c>
      <c r="U34" s="157">
        <v>73670</v>
      </c>
      <c r="V34" s="157">
        <v>78172</v>
      </c>
      <c r="W34" s="157">
        <v>84992</v>
      </c>
      <c r="X34" s="157">
        <v>89216</v>
      </c>
      <c r="Y34" s="157">
        <v>94860</v>
      </c>
      <c r="Z34" s="157">
        <v>110158</v>
      </c>
      <c r="AA34" s="157">
        <v>114531</v>
      </c>
      <c r="AB34" s="157">
        <v>127047</v>
      </c>
      <c r="AC34" s="157">
        <v>141448</v>
      </c>
      <c r="AD34" s="157">
        <v>161663</v>
      </c>
      <c r="AE34" s="157">
        <v>172754</v>
      </c>
      <c r="AF34" s="157">
        <v>199244</v>
      </c>
      <c r="AG34" s="157">
        <v>239210</v>
      </c>
      <c r="AH34" s="157">
        <v>256130</v>
      </c>
      <c r="AI34" s="157">
        <v>297641</v>
      </c>
      <c r="AJ34" s="157">
        <v>350637</v>
      </c>
      <c r="AK34" s="156">
        <v>408009</v>
      </c>
      <c r="AL34" s="156">
        <v>458525</v>
      </c>
      <c r="AM34" s="156">
        <v>533871</v>
      </c>
      <c r="AN34" s="156">
        <v>573161</v>
      </c>
      <c r="AO34" s="156">
        <v>617253</v>
      </c>
      <c r="AP34" s="158">
        <v>664247</v>
      </c>
    </row>
    <row r="35" spans="1:42" ht="15">
      <c r="A35" s="146" t="s">
        <v>426</v>
      </c>
      <c r="B35" s="159"/>
      <c r="C35" s="159"/>
      <c r="D35" s="159"/>
      <c r="E35" s="159"/>
      <c r="F35" s="160">
        <f aca="true" t="shared" si="2" ref="F35:AH35">F34+F23+F24+F22+F33</f>
        <v>34976</v>
      </c>
      <c r="G35" s="160">
        <f t="shared" si="2"/>
        <v>42683</v>
      </c>
      <c r="H35" s="160">
        <f t="shared" si="2"/>
        <v>54218</v>
      </c>
      <c r="I35" s="160">
        <f t="shared" si="2"/>
        <v>65657</v>
      </c>
      <c r="J35" s="160">
        <f t="shared" si="2"/>
        <v>70731</v>
      </c>
      <c r="K35" s="160">
        <f t="shared" si="2"/>
        <v>74890</v>
      </c>
      <c r="L35" s="160">
        <f t="shared" si="2"/>
        <v>79268</v>
      </c>
      <c r="M35" s="160">
        <f t="shared" si="2"/>
        <v>88672</v>
      </c>
      <c r="N35" s="160">
        <f t="shared" si="2"/>
        <v>100913</v>
      </c>
      <c r="O35" s="160">
        <f t="shared" si="2"/>
        <v>118000</v>
      </c>
      <c r="P35" s="160">
        <f t="shared" si="2"/>
        <v>131031</v>
      </c>
      <c r="Q35" s="160">
        <f t="shared" si="2"/>
        <v>142155</v>
      </c>
      <c r="R35" s="160">
        <f t="shared" si="2"/>
        <v>158021</v>
      </c>
      <c r="S35" s="160">
        <f t="shared" si="2"/>
        <v>178126</v>
      </c>
      <c r="T35" s="160">
        <f t="shared" si="2"/>
        <v>204314</v>
      </c>
      <c r="U35" s="160">
        <f t="shared" si="2"/>
        <v>231396</v>
      </c>
      <c r="V35" s="160">
        <f t="shared" si="2"/>
        <v>248995</v>
      </c>
      <c r="W35" s="160">
        <f t="shared" si="2"/>
        <v>270114</v>
      </c>
      <c r="X35" s="160">
        <f t="shared" si="2"/>
        <v>288418</v>
      </c>
      <c r="Y35" s="160">
        <f t="shared" si="2"/>
        <v>314819</v>
      </c>
      <c r="Z35" s="160">
        <f t="shared" si="2"/>
        <v>367612</v>
      </c>
      <c r="AA35" s="160">
        <f t="shared" si="2"/>
        <v>397014</v>
      </c>
      <c r="AB35" s="160">
        <f t="shared" si="2"/>
        <v>438184</v>
      </c>
      <c r="AC35" s="160">
        <f t="shared" si="2"/>
        <v>493336</v>
      </c>
      <c r="AD35" s="160">
        <f t="shared" si="2"/>
        <v>563883</v>
      </c>
      <c r="AE35" s="160">
        <f t="shared" si="2"/>
        <v>640479</v>
      </c>
      <c r="AF35" s="160">
        <f t="shared" si="2"/>
        <v>742085</v>
      </c>
      <c r="AG35" s="160">
        <f t="shared" si="2"/>
        <v>884818</v>
      </c>
      <c r="AH35" s="160">
        <f t="shared" si="2"/>
        <v>971174</v>
      </c>
      <c r="AI35" s="159"/>
      <c r="AJ35" s="159"/>
      <c r="AK35" s="159"/>
      <c r="AL35" s="159"/>
      <c r="AM35" s="159"/>
      <c r="AN35" s="159"/>
      <c r="AO35" s="159"/>
      <c r="AP35" s="161"/>
    </row>
    <row r="36" spans="1:42" ht="15">
      <c r="A36" s="146" t="s">
        <v>424</v>
      </c>
      <c r="B36" s="159"/>
      <c r="C36" s="159"/>
      <c r="D36" s="159"/>
      <c r="E36" s="159"/>
      <c r="F36" s="159">
        <f>F35/6.55957/1000</f>
        <v>5.332056826895665</v>
      </c>
      <c r="G36" s="159">
        <f>G35/6.55957/1000</f>
        <v>6.506981402744387</v>
      </c>
      <c r="H36" s="159">
        <f aca="true" t="shared" si="3" ref="H36:AH36">H35/6.55957/1000</f>
        <v>8.265480816577917</v>
      </c>
      <c r="I36" s="159">
        <f t="shared" si="3"/>
        <v>10.009345124756653</v>
      </c>
      <c r="J36" s="159">
        <f t="shared" si="3"/>
        <v>10.782871438219274</v>
      </c>
      <c r="K36" s="159">
        <f t="shared" si="3"/>
        <v>11.416906900909664</v>
      </c>
      <c r="L36" s="159">
        <f t="shared" si="3"/>
        <v>12.084328698375046</v>
      </c>
      <c r="M36" s="159">
        <f t="shared" si="3"/>
        <v>13.517959256475653</v>
      </c>
      <c r="N36" s="159">
        <f t="shared" si="3"/>
        <v>15.384087676478794</v>
      </c>
      <c r="O36" s="159">
        <f t="shared" si="3"/>
        <v>17.988984034014425</v>
      </c>
      <c r="P36" s="159">
        <f t="shared" si="3"/>
        <v>19.975547177635118</v>
      </c>
      <c r="Q36" s="159">
        <f t="shared" si="3"/>
        <v>21.671390045384072</v>
      </c>
      <c r="R36" s="159">
        <f t="shared" si="3"/>
        <v>24.090146152872826</v>
      </c>
      <c r="S36" s="159">
        <f t="shared" si="3"/>
        <v>27.15513364443096</v>
      </c>
      <c r="T36" s="159">
        <f t="shared" si="3"/>
        <v>31.147468507844263</v>
      </c>
      <c r="U36" s="159">
        <f t="shared" si="3"/>
        <v>35.27609279266781</v>
      </c>
      <c r="V36" s="159">
        <f t="shared" si="3"/>
        <v>37.959043047029</v>
      </c>
      <c r="W36" s="159">
        <f t="shared" si="3"/>
        <v>41.17861384206587</v>
      </c>
      <c r="X36" s="159">
        <f t="shared" si="3"/>
        <v>43.96904065357943</v>
      </c>
      <c r="Y36" s="159">
        <f t="shared" si="3"/>
        <v>47.9938471576643</v>
      </c>
      <c r="Z36" s="159">
        <f t="shared" si="3"/>
        <v>56.042088124678905</v>
      </c>
      <c r="AA36" s="159">
        <f t="shared" si="3"/>
        <v>60.524394129493245</v>
      </c>
      <c r="AB36" s="159">
        <f t="shared" si="3"/>
        <v>66.80072016915743</v>
      </c>
      <c r="AC36" s="159">
        <f t="shared" si="3"/>
        <v>75.20858836783509</v>
      </c>
      <c r="AD36" s="159">
        <f t="shared" si="3"/>
        <v>85.96340918688269</v>
      </c>
      <c r="AE36" s="159">
        <f t="shared" si="3"/>
        <v>97.64039411119936</v>
      </c>
      <c r="AF36" s="159">
        <f t="shared" si="3"/>
        <v>113.13012895662368</v>
      </c>
      <c r="AG36" s="159">
        <f t="shared" si="3"/>
        <v>134.88963453397096</v>
      </c>
      <c r="AH36" s="159">
        <f t="shared" si="3"/>
        <v>148.0545218665248</v>
      </c>
      <c r="AI36" s="159"/>
      <c r="AJ36" s="159"/>
      <c r="AK36" s="159"/>
      <c r="AL36" s="159"/>
      <c r="AM36" s="159"/>
      <c r="AN36" s="159"/>
      <c r="AO36" s="159"/>
      <c r="AP36" s="161"/>
    </row>
    <row r="37" spans="1:42" ht="15">
      <c r="A37" s="144"/>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149"/>
    </row>
    <row r="38" spans="1:42" ht="15">
      <c r="A38" s="146" t="s">
        <v>357</v>
      </c>
      <c r="B38" s="150" t="s">
        <v>356</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149"/>
    </row>
    <row r="39" spans="1:42" ht="15">
      <c r="A39" s="162" t="s">
        <v>355</v>
      </c>
      <c r="B39" s="163" t="s">
        <v>354</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149"/>
    </row>
    <row r="40" spans="1:42" ht="15">
      <c r="A40" s="162" t="s">
        <v>351</v>
      </c>
      <c r="B40" s="163" t="s">
        <v>350</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149"/>
    </row>
    <row r="41" spans="1:42" ht="15">
      <c r="A41" s="162" t="s">
        <v>349</v>
      </c>
      <c r="B41" s="163" t="s">
        <v>348</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149"/>
    </row>
    <row r="42" spans="1:42" ht="15">
      <c r="A42" s="162" t="s">
        <v>347</v>
      </c>
      <c r="B42" s="163" t="s">
        <v>346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149"/>
    </row>
    <row r="43" spans="1:42" ht="15">
      <c r="A43" s="162" t="s">
        <v>345</v>
      </c>
      <c r="B43" s="163" t="s">
        <v>344</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149"/>
    </row>
    <row r="44" spans="1:42" ht="15">
      <c r="A44" s="162" t="s">
        <v>343</v>
      </c>
      <c r="B44" s="163" t="s">
        <v>342</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149"/>
    </row>
    <row r="45" spans="1:42" ht="15">
      <c r="A45" s="162" t="s">
        <v>341</v>
      </c>
      <c r="B45" s="163" t="s">
        <v>340</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149"/>
    </row>
    <row r="46" spans="1:42" ht="15">
      <c r="A46" s="162" t="s">
        <v>360</v>
      </c>
      <c r="B46" s="163" t="s">
        <v>371</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149"/>
    </row>
    <row r="47" spans="1:42" ht="15">
      <c r="A47" s="162" t="s">
        <v>339</v>
      </c>
      <c r="B47" s="163" t="s">
        <v>338</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149"/>
    </row>
    <row r="48" spans="1:42" ht="15">
      <c r="A48" s="162" t="s">
        <v>337</v>
      </c>
      <c r="B48" s="163" t="s">
        <v>336</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149"/>
    </row>
    <row r="49" spans="1:42" ht="15">
      <c r="A49" s="162" t="s">
        <v>335</v>
      </c>
      <c r="B49" s="163" t="s">
        <v>334</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149"/>
    </row>
    <row r="50" spans="1:42" ht="15">
      <c r="A50" s="162" t="s">
        <v>353</v>
      </c>
      <c r="B50" s="163" t="s">
        <v>352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149"/>
    </row>
    <row r="51" spans="1:42" ht="15">
      <c r="A51" s="144"/>
      <c r="B51" s="163" t="s">
        <v>372</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149"/>
    </row>
    <row r="52" spans="1:42" ht="15">
      <c r="A52" s="117" t="s">
        <v>333</v>
      </c>
      <c r="B52" s="118" t="s">
        <v>332</v>
      </c>
      <c r="C52" s="118"/>
      <c r="D52" s="118"/>
      <c r="E52" s="118"/>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2"/>
    </row>
  </sheetData>
  <hyperlinks>
    <hyperlink ref="B3" r:id="rId1" display="Cepii"/>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Mathias André</dc:creator>
  <cp:keywords/>
  <dc:description/>
  <cp:lastModifiedBy>Mathias André</cp:lastModifiedBy>
  <dcterms:created xsi:type="dcterms:W3CDTF">2014-03-27T14:12:27Z</dcterms:created>
  <dcterms:modified xsi:type="dcterms:W3CDTF">2014-07-17T09:03:19Z</dcterms:modified>
  <cp:category/>
  <cp:version/>
  <cp:contentType/>
  <cp:contentStatus/>
</cp:coreProperties>
</file>