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70" windowWidth="28515" windowHeight="11325"/>
  </bookViews>
  <sheets>
    <sheet name="Sommaire" sheetId="1" r:id="rId1"/>
    <sheet name="nb_benef_potentiels" sheetId="2" r:id="rId2"/>
    <sheet name="nb_benef_reel" sheetId="3" r:id="rId3"/>
    <sheet name="coût_potentiel" sheetId="4" r:id="rId4"/>
    <sheet name="coût_reel" sheetId="5" r:id="rId5"/>
    <sheet name="Take up" sheetId="7" r:id="rId6"/>
  </sheets>
  <calcPr calcId="145621"/>
</workbook>
</file>

<file path=xl/calcChain.xml><?xml version="1.0" encoding="utf-8"?>
<calcChain xmlns="http://schemas.openxmlformats.org/spreadsheetml/2006/main">
  <c r="C5" i="7" l="1"/>
  <c r="D5" i="7"/>
  <c r="E5" i="7"/>
  <c r="F5" i="7"/>
  <c r="G5" i="7"/>
  <c r="H5" i="7"/>
  <c r="I5" i="7"/>
  <c r="B5" i="7"/>
  <c r="I4" i="7"/>
  <c r="C4" i="7"/>
  <c r="D4" i="7"/>
  <c r="E4" i="7"/>
  <c r="F4" i="7"/>
  <c r="G4" i="7"/>
  <c r="H4" i="7"/>
  <c r="B4" i="7"/>
  <c r="C3" i="5"/>
  <c r="D3" i="5"/>
  <c r="E3" i="5"/>
  <c r="F3" i="5"/>
  <c r="G3" i="5"/>
  <c r="H3" i="5"/>
  <c r="B3" i="5"/>
  <c r="C4" i="5"/>
  <c r="D4" i="5"/>
  <c r="E4" i="5"/>
  <c r="F4" i="5"/>
  <c r="G4" i="5"/>
  <c r="H4" i="5"/>
  <c r="B4" i="5"/>
  <c r="C5" i="5"/>
  <c r="D5" i="5"/>
  <c r="E5" i="5"/>
  <c r="F5" i="5"/>
  <c r="G5" i="5"/>
  <c r="H5" i="5"/>
  <c r="B5" i="5"/>
  <c r="I8" i="5" l="1"/>
  <c r="I5" i="3" l="1"/>
  <c r="I4" i="3"/>
  <c r="I3" i="3"/>
  <c r="I3" i="4" l="1"/>
  <c r="I3" i="2"/>
  <c r="I4" i="2"/>
  <c r="H6" i="4" l="1"/>
  <c r="G6" i="4"/>
  <c r="F6" i="4"/>
  <c r="E6" i="4"/>
  <c r="D6" i="4"/>
  <c r="C6" i="4"/>
  <c r="B6" i="4"/>
  <c r="I6" i="4" s="1"/>
  <c r="H7" i="4"/>
  <c r="G7" i="4"/>
  <c r="F7" i="4"/>
  <c r="E7" i="4"/>
  <c r="D7" i="4"/>
  <c r="C7" i="4"/>
  <c r="B7" i="4"/>
  <c r="I7" i="4" l="1"/>
</calcChain>
</file>

<file path=xl/sharedStrings.xml><?xml version="1.0" encoding="utf-8"?>
<sst xmlns="http://schemas.openxmlformats.org/spreadsheetml/2006/main" count="116" uniqueCount="89">
  <si>
    <t>Dénombrement des prestations sociales</t>
  </si>
  <si>
    <t>Citer cette source:</t>
  </si>
  <si>
    <r>
      <rPr>
        <i/>
        <sz val="11"/>
        <color theme="1"/>
        <rFont val="Calibri"/>
        <family val="2"/>
        <scheme val="minor"/>
      </rPr>
      <t>Aggrégats de l'IPP: bouclier fiscal</t>
    </r>
    <r>
      <rPr>
        <sz val="11"/>
        <color theme="1"/>
        <rFont val="Calibri"/>
        <family val="2"/>
        <scheme val="minor"/>
      </rPr>
      <t>, Institut des politiques publiques, Janvier 2012.</t>
    </r>
  </si>
  <si>
    <t>Contacts:</t>
  </si>
  <si>
    <t>annee</t>
  </si>
  <si>
    <t>nb_benef_bouclier_isf1</t>
  </si>
  <si>
    <t>nb_benef_bouclier_isf2</t>
  </si>
  <si>
    <t>nb_benef_bouclier_isf3</t>
  </si>
  <si>
    <t>nb_benef_bouclier_isf4</t>
  </si>
  <si>
    <t>nb_benef_bouclier_isf5</t>
  </si>
  <si>
    <t>nb_benef_bouclier_isf6</t>
  </si>
  <si>
    <t>nb_benef_bouclier_isf7</t>
  </si>
  <si>
    <t>Année de la réalisation des revenus</t>
  </si>
  <si>
    <t>Nombre de foyers situés sous la 1ère tranche de l'ISF et étant potentiellement bénéficiaires du bouclier fiscal</t>
  </si>
  <si>
    <t>Nombre de foyers situés dans la 1ère tranche de l'ISF et étant potentiellement bénéficiaires du bouclier fiscal</t>
  </si>
  <si>
    <t>Nombre de foyers situés dans la 2ème tranche de l'ISF et étant potentiellement bénéficiaires du bouclier fiscal</t>
  </si>
  <si>
    <t>Nombre de foyers situés dans la 3ème tranche de l'ISF et étant potentiellement bénéficiaires du bouclier fiscal</t>
  </si>
  <si>
    <t>Nombre de foyers situés dans la 4ème tranche de l'ISF et étant potentiellement bénéficiaires du bouclier fiscal</t>
  </si>
  <si>
    <t>Nombre de foyers situés dans la 5ème tranche de l'ISF et étant potentiellement bénéficiaires du bouclier fiscal</t>
  </si>
  <si>
    <t>Nombre de foyers situés dans la 6ème tranche de l'ISF et étant potentiellement bénéficiaires du bouclier fiscal</t>
  </si>
  <si>
    <t>Sources</t>
  </si>
  <si>
    <t>Rapport du Sénat sur la loi TEPA fait par Pilippe Marini (2007), p. 116</t>
  </si>
  <si>
    <t>Rapport du Sénat sur la loi TEPA fait par Pilippe Marini (2007), p. 120</t>
  </si>
  <si>
    <t>Nombre de foyers situés sous la 1ère tranche de l'ISF et ayant réellement profité du bouclier fiscal</t>
  </si>
  <si>
    <t>Nombre de foyers situés dans la 1ère tranche de l'ISF et ayant réellement profité du bouclier fiscal</t>
  </si>
  <si>
    <t>Nombre de foyers situés dans la 2ème tranche de l'ISF et ayant réellement profité du bouclier fiscal</t>
  </si>
  <si>
    <t>Nombre de foyers situés dans la 3ème tranche de l'ISF et ayant réellement profité du bouclier fiscal</t>
  </si>
  <si>
    <t>Nombre de foyers situés dans la 4ème tranche de l'ISF et ayant réellement profité du bouclier fiscal</t>
  </si>
  <si>
    <t>Nombre de foyers situés dans la 5ème tranche de l'ISF et ayant réellement profité du bouclier fiscal</t>
  </si>
  <si>
    <t>Nombre de foyers situés dans la 6ème tranche de l'ISF et ayant réellement profité du bouclier fiscal</t>
  </si>
  <si>
    <t>cout_bouclier_isf1</t>
  </si>
  <si>
    <t>cout_bouclier_isf2</t>
  </si>
  <si>
    <t>cout_bouclier_isf3</t>
  </si>
  <si>
    <t>cout_bouclier_isf4</t>
  </si>
  <si>
    <t>cout_bouclier_isf5</t>
  </si>
  <si>
    <t>cout_bouclier_isf6</t>
  </si>
  <si>
    <t>cout_bouclier_isf7</t>
  </si>
  <si>
    <t>1. Nombre potentiel de bénéficiaires</t>
  </si>
  <si>
    <t>2. Nombre effectif de bénéficiaires</t>
  </si>
  <si>
    <t>3. Impact budgétaire potentiel</t>
  </si>
  <si>
    <r>
      <t xml:space="preserve">Coût pôtentiel du bouclier au titre des foyers situés sous la 1ère tranche de l'ISF
</t>
    </r>
    <r>
      <rPr>
        <b/>
        <sz val="9"/>
        <color theme="1"/>
        <rFont val="Calibri"/>
        <family val="2"/>
        <scheme val="minor"/>
      </rPr>
      <t>(en milliards d'euros)</t>
    </r>
  </si>
  <si>
    <r>
      <t xml:space="preserve">Coût pôtentiel du bouclier au titre des foyers situés dans la 1ère tranche de l'ISF
</t>
    </r>
    <r>
      <rPr>
        <b/>
        <sz val="9"/>
        <color theme="1"/>
        <rFont val="Calibri"/>
        <family val="2"/>
        <scheme val="minor"/>
      </rPr>
      <t>(en milliards d'euros)</t>
    </r>
  </si>
  <si>
    <r>
      <t xml:space="preserve">Coût pôtentiel du bouclier au titre des foyers situés dans la 2ème tranche de l'ISF
</t>
    </r>
    <r>
      <rPr>
        <b/>
        <sz val="9"/>
        <color theme="1"/>
        <rFont val="Calibri"/>
        <family val="2"/>
        <scheme val="minor"/>
      </rPr>
      <t>(en milliards d'euros)</t>
    </r>
  </si>
  <si>
    <r>
      <t xml:space="preserve">Coût pôtentiel du bouclier au titre des foyers situés dans la 3ème tranche de l'ISF
</t>
    </r>
    <r>
      <rPr>
        <b/>
        <sz val="9"/>
        <color theme="1"/>
        <rFont val="Calibri"/>
        <family val="2"/>
        <scheme val="minor"/>
      </rPr>
      <t>(en milliards d'euros)</t>
    </r>
  </si>
  <si>
    <r>
      <t xml:space="preserve">Coût pôtentiel du bouclier au titre des foyers situés dans la 4ème tranche de l'ISF
</t>
    </r>
    <r>
      <rPr>
        <b/>
        <sz val="9"/>
        <color theme="1"/>
        <rFont val="Calibri"/>
        <family val="2"/>
        <scheme val="minor"/>
      </rPr>
      <t>(en milliards d'euros)</t>
    </r>
  </si>
  <si>
    <r>
      <t xml:space="preserve">Coût pôtentiel du bouclier au titre des foyers situés dans la 5ème tranche de l'ISF
</t>
    </r>
    <r>
      <rPr>
        <b/>
        <sz val="9"/>
        <color theme="1"/>
        <rFont val="Calibri"/>
        <family val="2"/>
        <scheme val="minor"/>
      </rPr>
      <t>(en milliards d'euros)</t>
    </r>
  </si>
  <si>
    <r>
      <t xml:space="preserve">Coût pôtentiel du bouclier au titre des foyers situés dans la 6ème tranche de l'ISF
</t>
    </r>
    <r>
      <rPr>
        <b/>
        <sz val="9"/>
        <color theme="1"/>
        <rFont val="Calibri"/>
        <family val="2"/>
        <scheme val="minor"/>
      </rPr>
      <t>(en milliards d'euros)</t>
    </r>
  </si>
  <si>
    <t>nb_benef_pot_bouclier_isf1</t>
  </si>
  <si>
    <t>nb_benef_pot_bouclier_isf2</t>
  </si>
  <si>
    <t>nb_benef_pot_bouclier_isf3</t>
  </si>
  <si>
    <t>nb_benef_pot_bouclier_isf4</t>
  </si>
  <si>
    <t>nb_benef_pot_bouclier_isf5</t>
  </si>
  <si>
    <t>nb_benef_pot_bouclier_isf6</t>
  </si>
  <si>
    <t>nb_benef_pot_bouclier_isf7</t>
  </si>
  <si>
    <t>cout_pot_bouclier_isf1</t>
  </si>
  <si>
    <t>cout_pot_bouclier_isf2</t>
  </si>
  <si>
    <t>cout_pot_bouclier_isf3</t>
  </si>
  <si>
    <t>cout_pot_bouclier_isf4</t>
  </si>
  <si>
    <t>cout_pot_bouclier_isf5</t>
  </si>
  <si>
    <t>cout_pot_bouclier_isf6</t>
  </si>
  <si>
    <t>cout_pot_bouclier_isf7</t>
  </si>
  <si>
    <r>
      <t xml:space="preserve">Coût effectif du bouclier au titre des foyers situés sous la 1ère tranche de l'ISF
</t>
    </r>
    <r>
      <rPr>
        <b/>
        <sz val="9"/>
        <color theme="1"/>
        <rFont val="Calibri"/>
        <family val="2"/>
        <scheme val="minor"/>
      </rPr>
      <t>(en milliards d'euros)</t>
    </r>
  </si>
  <si>
    <r>
      <t xml:space="preserve">Coût effectif du bouclier au titre des foyers situés dans la 1ère tranche de l'ISF
</t>
    </r>
    <r>
      <rPr>
        <b/>
        <sz val="9"/>
        <color theme="1"/>
        <rFont val="Calibri"/>
        <family val="2"/>
        <scheme val="minor"/>
      </rPr>
      <t>(en milliards d'euros)</t>
    </r>
  </si>
  <si>
    <r>
      <t xml:space="preserve">Coût effectif du bouclier au titre des foyers situés dans la 2ème tranche de l'ISF
</t>
    </r>
    <r>
      <rPr>
        <b/>
        <sz val="9"/>
        <color theme="1"/>
        <rFont val="Calibri"/>
        <family val="2"/>
        <scheme val="minor"/>
      </rPr>
      <t>(en milliards d'euros)</t>
    </r>
  </si>
  <si>
    <r>
      <t xml:space="preserve">Coût effectif du bouclier au titre des foyers situés dans la 3ème tranche de l'ISF
</t>
    </r>
    <r>
      <rPr>
        <b/>
        <sz val="9"/>
        <color theme="1"/>
        <rFont val="Calibri"/>
        <family val="2"/>
        <scheme val="minor"/>
      </rPr>
      <t>(en milliards d'euros)</t>
    </r>
  </si>
  <si>
    <r>
      <t xml:space="preserve">Coût effectif du bouclier au titre des foyers situés dans la 4ème tranche de l'ISF
</t>
    </r>
    <r>
      <rPr>
        <b/>
        <sz val="9"/>
        <color theme="1"/>
        <rFont val="Calibri"/>
        <family val="2"/>
        <scheme val="minor"/>
      </rPr>
      <t>(en milliards d'euros)</t>
    </r>
  </si>
  <si>
    <r>
      <t xml:space="preserve">Coût effectif du bouclier au titre des foyers situés dans la 5ème tranche de l'ISF
</t>
    </r>
    <r>
      <rPr>
        <b/>
        <sz val="9"/>
        <color theme="1"/>
        <rFont val="Calibri"/>
        <family val="2"/>
        <scheme val="minor"/>
      </rPr>
      <t>(en milliards d'euros)</t>
    </r>
  </si>
  <si>
    <r>
      <t xml:space="preserve">Coût effectif du bouclier au titre des foyers situés dans la 6ème tranche de l'ISF
</t>
    </r>
    <r>
      <rPr>
        <b/>
        <sz val="9"/>
        <color theme="1"/>
        <rFont val="Calibri"/>
        <family val="2"/>
        <scheme val="minor"/>
      </rPr>
      <t>(en milliards d'euros)</t>
    </r>
  </si>
  <si>
    <t>Rapport à l'Assemblée Nationale de Pierre-Alain (2010) sur le bouclier fiscal, annexe III</t>
  </si>
  <si>
    <t>Rapport à l'Assemblée Nationale de Pierre-Alain (2010) sur le bouclier fiscal, annexe I</t>
  </si>
  <si>
    <t>Rapport à l'Assemblée Nationale de Pierre-Alain (2010) sur le bouclier fiscal, annexe II</t>
  </si>
  <si>
    <t>4. Impact budgétaire effectif</t>
  </si>
  <si>
    <t>I. Nombre de bénéficiaires</t>
  </si>
  <si>
    <t>II. Impact budgétaire</t>
  </si>
  <si>
    <t>Total</t>
  </si>
  <si>
    <t>ISF 10/05/2011 Tableau de G.Carrez transmis à T.Piketty</t>
  </si>
  <si>
    <t>III. Take-up</t>
  </si>
  <si>
    <t>5. Take up</t>
  </si>
  <si>
    <t>nb_benef_pot_bouclier_tot</t>
  </si>
  <si>
    <t>nb_benef_bouclier_tot</t>
  </si>
  <si>
    <t>cout_pot_bouclier_tot</t>
  </si>
  <si>
    <t>cout_bouclier_tot</t>
  </si>
  <si>
    <t xml:space="preserve">notes : EVM et rapports parlementaires ne sont pas d'accords entre eux. </t>
  </si>
  <si>
    <t xml:space="preserve">Total
</t>
  </si>
  <si>
    <t>EVM tome 1</t>
  </si>
  <si>
    <t>Antoine Bozio, antoine.bozio@ipp.eu</t>
  </si>
  <si>
    <t>Brice Fabre, brice.fabre@ipp.eu</t>
  </si>
  <si>
    <t>Jonathan Goupille, jonathan.goupille@ipp.eu</t>
  </si>
  <si>
    <t>Ce document présente les dénombrements du bouclier fiscal (nombre de redevables, impact budgétaire etc.) tels qu'indiqués dans les rapports parlementaires ou dans le rapport de 2009 du Conseil des prélèvements obligatoires (CPO) sur le patrimoine des ménages.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</si>
</sst>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000"/>
  </numFmts>
  <fonts count="7" x14ac:knownFonts="1">
    <font>
      <sz val="11"/>
      <color theme="1"/>
      <name val="Calibri"/>
      <family val="2"/>
      <scheme val="minor"/>
    </font>
    <font>
      <b/>
      <sz val="11"/>
      <color theme="1"/>
      <name val="Calibri"/>
      <family val="2"/>
      <scheme val="minor"/>
    </font>
    <font>
      <b/>
      <sz val="12"/>
      <color theme="8" tint="-0.249977111117893"/>
      <name val="Calibri"/>
      <family val="2"/>
      <scheme val="minor"/>
    </font>
    <font>
      <u/>
      <sz val="11"/>
      <color theme="8" tint="-0.249977111117893"/>
      <name val="Calibri"/>
      <family val="2"/>
      <scheme val="minor"/>
    </font>
    <font>
      <i/>
      <sz val="11"/>
      <color theme="1"/>
      <name val="Calibri"/>
      <family val="2"/>
      <scheme val="minor"/>
    </font>
    <font>
      <u/>
      <sz val="11"/>
      <color theme="10"/>
      <name val="Calibri"/>
      <family val="2"/>
      <scheme val="minor"/>
    </font>
    <font>
      <b/>
      <sz val="9"/>
      <color theme="1"/>
      <name val="Calibri"/>
      <family val="2"/>
      <scheme val="minor"/>
    </font>
  </fonts>
  <fills count="6">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5" fillId="0" borderId="0" applyNumberFormat="0" applyFill="0" applyBorder="0" applyAlignment="0" applyProtection="0"/>
  </cellStyleXfs>
  <cellXfs count="48">
    <xf numFmtId="0" fontId="0" fillId="0" borderId="0" xfId="0"/>
    <xf numFmtId="0" fontId="0" fillId="0" borderId="0" xfId="0"/>
    <xf numFmtId="0" fontId="2" fillId="0" borderId="0" xfId="0" applyFont="1"/>
    <xf numFmtId="0" fontId="3" fillId="3" borderId="1" xfId="0" applyFont="1" applyFill="1" applyBorder="1"/>
    <xf numFmtId="0" fontId="0" fillId="3" borderId="2" xfId="0" applyFill="1" applyBorder="1"/>
    <xf numFmtId="0" fontId="0" fillId="3" borderId="3" xfId="0" applyFill="1" applyBorder="1"/>
    <xf numFmtId="0" fontId="0" fillId="3" borderId="4" xfId="0" applyFill="1" applyBorder="1"/>
    <xf numFmtId="0" fontId="0" fillId="3" borderId="0" xfId="0" applyFill="1" applyBorder="1"/>
    <xf numFmtId="0" fontId="0" fillId="3" borderId="5" xfId="0" applyFill="1" applyBorder="1"/>
    <xf numFmtId="0" fontId="3" fillId="3" borderId="4" xfId="0" applyFont="1" applyFill="1" applyBorder="1"/>
    <xf numFmtId="0" fontId="0" fillId="3" borderId="6" xfId="0" applyFont="1" applyFill="1" applyBorder="1"/>
    <xf numFmtId="0" fontId="0" fillId="3" borderId="7" xfId="0" applyFill="1" applyBorder="1"/>
    <xf numFmtId="0" fontId="0" fillId="3" borderId="8" xfId="0" applyFill="1" applyBorder="1"/>
    <xf numFmtId="0" fontId="0" fillId="0" borderId="0" xfId="0"/>
    <xf numFmtId="0" fontId="1" fillId="2" borderId="0" xfId="0" applyFont="1" applyFill="1" applyAlignment="1">
      <alignment horizontal="center" vertical="center" wrapText="1"/>
    </xf>
    <xf numFmtId="0" fontId="0" fillId="0" borderId="0" xfId="0"/>
    <xf numFmtId="0" fontId="1" fillId="2" borderId="0" xfId="0" applyFont="1" applyFill="1" applyAlignment="1">
      <alignment horizontal="center" vertical="center" wrapText="1"/>
    </xf>
    <xf numFmtId="0" fontId="0" fillId="0" borderId="0" xfId="0"/>
    <xf numFmtId="0" fontId="1" fillId="2" borderId="0" xfId="0" applyFont="1" applyFill="1" applyAlignment="1">
      <alignment horizontal="center" vertical="center" wrapText="1"/>
    </xf>
    <xf numFmtId="0" fontId="5" fillId="0" borderId="0" xfId="1"/>
    <xf numFmtId="0" fontId="1" fillId="0" borderId="0" xfId="0" applyFont="1"/>
    <xf numFmtId="0" fontId="0" fillId="0" borderId="0" xfId="0" applyAlignment="1">
      <alignment horizontal="center" vertical="center"/>
    </xf>
    <xf numFmtId="3" fontId="0" fillId="0" borderId="0" xfId="0" applyNumberFormat="1" applyAlignment="1">
      <alignment horizontal="center" vertical="center"/>
    </xf>
    <xf numFmtId="164" fontId="0" fillId="0" borderId="0" xfId="0" applyNumberFormat="1" applyAlignment="1">
      <alignment horizontal="center" vertical="center"/>
    </xf>
    <xf numFmtId="0" fontId="0" fillId="0" borderId="0" xfId="0" applyAlignment="1">
      <alignment horizontal="left" vertical="center"/>
    </xf>
    <xf numFmtId="165" fontId="0" fillId="0" borderId="0" xfId="0" applyNumberFormat="1" applyFont="1" applyAlignment="1">
      <alignment horizontal="center" vertical="center"/>
    </xf>
    <xf numFmtId="165" fontId="0" fillId="0" borderId="0" xfId="0" applyNumberFormat="1" applyFont="1" applyFill="1" applyAlignment="1">
      <alignment horizontal="center" vertical="center" wrapText="1"/>
    </xf>
    <xf numFmtId="9" fontId="0" fillId="0" borderId="0" xfId="0" applyNumberFormat="1" applyAlignment="1">
      <alignment horizontal="center" vertical="center"/>
    </xf>
    <xf numFmtId="3" fontId="0" fillId="0" borderId="0" xfId="0" applyNumberFormat="1"/>
    <xf numFmtId="165" fontId="0" fillId="0" borderId="0" xfId="0" applyNumberFormat="1" applyAlignment="1">
      <alignment horizontal="center" vertical="center"/>
    </xf>
    <xf numFmtId="165" fontId="0" fillId="4" borderId="0" xfId="0" applyNumberFormat="1" applyFill="1" applyAlignment="1">
      <alignment horizontal="center" vertical="center"/>
    </xf>
    <xf numFmtId="164" fontId="0" fillId="5" borderId="0" xfId="0" applyNumberFormat="1" applyFill="1" applyAlignment="1">
      <alignment horizontal="center" vertical="center"/>
    </xf>
    <xf numFmtId="166" fontId="0" fillId="5" borderId="0" xfId="0" applyNumberFormat="1" applyFill="1" applyAlignment="1">
      <alignment horizontal="center" vertical="center"/>
    </xf>
    <xf numFmtId="165" fontId="0" fillId="0" borderId="0" xfId="0" applyNumberFormat="1" applyAlignment="1">
      <alignment horizontal="left" vertical="center"/>
    </xf>
    <xf numFmtId="0" fontId="0" fillId="3" borderId="4" xfId="0" applyFont="1" applyFill="1" applyBorder="1"/>
    <xf numFmtId="0" fontId="0" fillId="3" borderId="0" xfId="0" applyFont="1" applyFill="1" applyBorder="1"/>
    <xf numFmtId="0" fontId="0" fillId="3" borderId="0" xfId="0" applyFill="1"/>
    <xf numFmtId="0" fontId="0" fillId="3" borderId="0" xfId="0" applyNumberFormat="1" applyFont="1" applyFill="1" applyAlignment="1">
      <alignment horizontal="center" vertical="center" wrapText="1"/>
    </xf>
    <xf numFmtId="0" fontId="0" fillId="3" borderId="0" xfId="0" applyFill="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742950</xdr:colOff>
      <xdr:row>1</xdr:row>
      <xdr:rowOff>123825</xdr:rowOff>
    </xdr:from>
    <xdr:to>
      <xdr:col>16</xdr:col>
      <xdr:colOff>49039</xdr:colOff>
      <xdr:row>7</xdr:row>
      <xdr:rowOff>70355</xdr:rowOff>
    </xdr:to>
    <xdr:pic>
      <xdr:nvPicPr>
        <xdr:cNvPr id="2" name="Image 1" descr="logo_ipp.png"/>
        <xdr:cNvPicPr>
          <a:picLocks noChangeAspect="1"/>
        </xdr:cNvPicPr>
      </xdr:nvPicPr>
      <xdr:blipFill>
        <a:blip xmlns:r="http://schemas.openxmlformats.org/officeDocument/2006/relationships" r:embed="rId1" cstate="print"/>
        <a:stretch>
          <a:fillRect/>
        </a:stretch>
      </xdr:blipFill>
      <xdr:spPr>
        <a:xfrm>
          <a:off x="9886950" y="314325"/>
          <a:ext cx="2354089" cy="109905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8"/>
  <sheetViews>
    <sheetView tabSelected="1" workbookViewId="0">
      <selection activeCell="H13" sqref="H13"/>
    </sheetView>
  </sheetViews>
  <sheetFormatPr baseColWidth="10" defaultRowHeight="15" x14ac:dyDescent="0.25"/>
  <cols>
    <col min="2" max="2" width="4.7109375" customWidth="1"/>
  </cols>
  <sheetData>
    <row r="2" spans="2:16" ht="15.75" x14ac:dyDescent="0.25">
      <c r="B2" s="2" t="s">
        <v>0</v>
      </c>
      <c r="C2" s="1"/>
      <c r="D2" s="1"/>
      <c r="E2" s="1"/>
      <c r="F2" s="1"/>
      <c r="G2" s="1"/>
      <c r="H2" s="1"/>
      <c r="I2" s="1"/>
      <c r="J2" s="1"/>
      <c r="K2" s="1"/>
      <c r="L2" s="1"/>
    </row>
    <row r="4" spans="2:16" x14ac:dyDescent="0.25">
      <c r="B4" s="39" t="s">
        <v>88</v>
      </c>
      <c r="C4" s="40"/>
      <c r="D4" s="40"/>
      <c r="E4" s="40"/>
      <c r="F4" s="40"/>
      <c r="G4" s="40"/>
      <c r="H4" s="40"/>
      <c r="I4" s="40"/>
      <c r="J4" s="40"/>
      <c r="K4" s="40"/>
      <c r="L4" s="41"/>
    </row>
    <row r="5" spans="2:16" x14ac:dyDescent="0.25">
      <c r="B5" s="42"/>
      <c r="C5" s="43"/>
      <c r="D5" s="43"/>
      <c r="E5" s="43"/>
      <c r="F5" s="43"/>
      <c r="G5" s="43"/>
      <c r="H5" s="43"/>
      <c r="I5" s="43"/>
      <c r="J5" s="43"/>
      <c r="K5" s="43"/>
      <c r="L5" s="44"/>
    </row>
    <row r="6" spans="2:16" x14ac:dyDescent="0.25">
      <c r="B6" s="42"/>
      <c r="C6" s="43"/>
      <c r="D6" s="43"/>
      <c r="E6" s="43"/>
      <c r="F6" s="43"/>
      <c r="G6" s="43"/>
      <c r="H6" s="43"/>
      <c r="I6" s="43"/>
      <c r="J6" s="43"/>
      <c r="K6" s="43"/>
      <c r="L6" s="44"/>
    </row>
    <row r="7" spans="2:16" x14ac:dyDescent="0.25">
      <c r="B7" s="42"/>
      <c r="C7" s="43"/>
      <c r="D7" s="43"/>
      <c r="E7" s="43"/>
      <c r="F7" s="43"/>
      <c r="G7" s="43"/>
      <c r="H7" s="43"/>
      <c r="I7" s="43"/>
      <c r="J7" s="43"/>
      <c r="K7" s="43"/>
      <c r="L7" s="44"/>
    </row>
    <row r="8" spans="2:16" x14ac:dyDescent="0.25">
      <c r="B8" s="45"/>
      <c r="C8" s="46"/>
      <c r="D8" s="46"/>
      <c r="E8" s="46"/>
      <c r="F8" s="46"/>
      <c r="G8" s="46"/>
      <c r="H8" s="46"/>
      <c r="I8" s="46"/>
      <c r="J8" s="46"/>
      <c r="K8" s="46"/>
      <c r="L8" s="47"/>
    </row>
    <row r="10" spans="2:16" x14ac:dyDescent="0.25">
      <c r="J10" s="3" t="s">
        <v>1</v>
      </c>
      <c r="K10" s="4"/>
      <c r="L10" s="4"/>
      <c r="M10" s="4"/>
      <c r="N10" s="4"/>
      <c r="O10" s="4"/>
      <c r="P10" s="5"/>
    </row>
    <row r="11" spans="2:16" x14ac:dyDescent="0.25">
      <c r="B11" s="20" t="s">
        <v>72</v>
      </c>
      <c r="J11" s="6" t="s">
        <v>2</v>
      </c>
      <c r="K11" s="7"/>
      <c r="L11" s="7"/>
      <c r="M11" s="7"/>
      <c r="N11" s="7"/>
      <c r="O11" s="7"/>
      <c r="P11" s="8"/>
    </row>
    <row r="12" spans="2:16" x14ac:dyDescent="0.25">
      <c r="C12" s="19" t="s">
        <v>37</v>
      </c>
      <c r="J12" s="6"/>
      <c r="K12" s="7"/>
      <c r="L12" s="7"/>
      <c r="M12" s="7"/>
      <c r="N12" s="7"/>
      <c r="O12" s="7"/>
      <c r="P12" s="8"/>
    </row>
    <row r="13" spans="2:16" x14ac:dyDescent="0.25">
      <c r="C13" s="19" t="s">
        <v>38</v>
      </c>
      <c r="J13" s="9" t="s">
        <v>3</v>
      </c>
      <c r="K13" s="7"/>
      <c r="L13" s="7"/>
      <c r="M13" s="7"/>
      <c r="N13" s="7"/>
      <c r="O13" s="7"/>
      <c r="P13" s="8"/>
    </row>
    <row r="14" spans="2:16" x14ac:dyDescent="0.25">
      <c r="B14" s="20" t="s">
        <v>73</v>
      </c>
      <c r="J14" s="6" t="s">
        <v>85</v>
      </c>
      <c r="K14" s="7"/>
      <c r="L14" s="7"/>
      <c r="M14" s="7"/>
      <c r="N14" s="7"/>
      <c r="O14" s="7"/>
      <c r="P14" s="8"/>
    </row>
    <row r="15" spans="2:16" x14ac:dyDescent="0.25">
      <c r="C15" s="19" t="s">
        <v>39</v>
      </c>
      <c r="J15" s="34" t="s">
        <v>86</v>
      </c>
      <c r="K15" s="35"/>
      <c r="L15" s="35"/>
      <c r="M15" s="7"/>
      <c r="N15" s="7"/>
      <c r="O15" s="7"/>
      <c r="P15" s="8"/>
    </row>
    <row r="16" spans="2:16" x14ac:dyDescent="0.25">
      <c r="C16" s="19" t="s">
        <v>71</v>
      </c>
      <c r="J16" s="10" t="s">
        <v>87</v>
      </c>
      <c r="K16" s="11"/>
      <c r="L16" s="11"/>
      <c r="M16" s="11"/>
      <c r="N16" s="11"/>
      <c r="O16" s="11"/>
      <c r="P16" s="12"/>
    </row>
    <row r="17" spans="2:3" x14ac:dyDescent="0.25">
      <c r="B17" s="20" t="s">
        <v>76</v>
      </c>
    </row>
    <row r="18" spans="2:3" x14ac:dyDescent="0.25">
      <c r="C18" s="19" t="s">
        <v>77</v>
      </c>
    </row>
  </sheetData>
  <mergeCells count="1">
    <mergeCell ref="B4:L8"/>
  </mergeCells>
  <hyperlinks>
    <hyperlink ref="C12" location="nb_benef_potentiels!A1" display="1. Nombre potentiel de bénéficiaires"/>
    <hyperlink ref="C13" location="nb_benef_reel!A1" display="2. Nombre effectif de bénéficiaires"/>
    <hyperlink ref="C15" location="coût_potentiel!A1" display="3. Impact budgétaire potentiel"/>
    <hyperlink ref="C16" location="coût_reel!A1" display="4. Impact budgétaire effectif"/>
    <hyperlink ref="C18" location="'Take up'!A1" display="5. Take up"/>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workbookViewId="0">
      <pane xSplit="1" ySplit="2" topLeftCell="B3" activePane="bottomRight" state="frozen"/>
      <selection pane="topRight" activeCell="B1" sqref="B1"/>
      <selection pane="bottomLeft" activeCell="A3" sqref="A3"/>
      <selection pane="bottomRight" activeCell="B11" sqref="B11"/>
    </sheetView>
  </sheetViews>
  <sheetFormatPr baseColWidth="10" defaultRowHeight="15" x14ac:dyDescent="0.25"/>
  <cols>
    <col min="1" max="1" width="19.28515625" customWidth="1"/>
    <col min="2" max="2" width="25" customWidth="1"/>
    <col min="3" max="3" width="20.5703125" customWidth="1"/>
    <col min="4" max="4" width="25.28515625" customWidth="1"/>
    <col min="5" max="5" width="28.5703125" customWidth="1"/>
    <col min="6" max="6" width="32.140625" customWidth="1"/>
    <col min="7" max="7" width="28" customWidth="1"/>
    <col min="8" max="8" width="25.85546875" customWidth="1"/>
    <col min="9" max="9" width="22.7109375" style="17" customWidth="1"/>
    <col min="10" max="10" width="63.7109375" customWidth="1"/>
  </cols>
  <sheetData>
    <row r="1" spans="1:10" x14ac:dyDescent="0.25">
      <c r="A1" s="13" t="s">
        <v>4</v>
      </c>
      <c r="B1" s="13" t="s">
        <v>47</v>
      </c>
      <c r="C1" s="17" t="s">
        <v>48</v>
      </c>
      <c r="D1" s="17" t="s">
        <v>49</v>
      </c>
      <c r="E1" s="17" t="s">
        <v>50</v>
      </c>
      <c r="F1" s="17" t="s">
        <v>51</v>
      </c>
      <c r="G1" s="17" t="s">
        <v>52</v>
      </c>
      <c r="H1" s="17" t="s">
        <v>53</v>
      </c>
      <c r="I1" s="17" t="s">
        <v>78</v>
      </c>
      <c r="J1" s="13"/>
    </row>
    <row r="2" spans="1:10" ht="105" x14ac:dyDescent="0.25">
      <c r="A2" s="14" t="s">
        <v>12</v>
      </c>
      <c r="B2" s="14" t="s">
        <v>13</v>
      </c>
      <c r="C2" s="14" t="s">
        <v>14</v>
      </c>
      <c r="D2" s="14" t="s">
        <v>15</v>
      </c>
      <c r="E2" s="14" t="s">
        <v>16</v>
      </c>
      <c r="F2" s="14" t="s">
        <v>17</v>
      </c>
      <c r="G2" s="14" t="s">
        <v>18</v>
      </c>
      <c r="H2" s="14" t="s">
        <v>19</v>
      </c>
      <c r="I2" s="18" t="s">
        <v>74</v>
      </c>
      <c r="J2" s="14" t="s">
        <v>20</v>
      </c>
    </row>
    <row r="3" spans="1:10" x14ac:dyDescent="0.25">
      <c r="A3" s="38">
        <v>2006</v>
      </c>
      <c r="B3" s="22">
        <v>201864</v>
      </c>
      <c r="C3" s="22">
        <v>3513</v>
      </c>
      <c r="D3" s="22">
        <v>8628</v>
      </c>
      <c r="E3" s="22">
        <v>7608</v>
      </c>
      <c r="F3" s="22">
        <v>8627</v>
      </c>
      <c r="G3" s="22">
        <v>3076</v>
      </c>
      <c r="H3" s="22">
        <v>1081</v>
      </c>
      <c r="I3" s="22">
        <f>SUM(B3:H3)</f>
        <v>234397</v>
      </c>
      <c r="J3" s="13" t="s">
        <v>22</v>
      </c>
    </row>
    <row r="4" spans="1:10" x14ac:dyDescent="0.25">
      <c r="A4" s="38">
        <v>2005</v>
      </c>
      <c r="B4" s="22">
        <v>77077</v>
      </c>
      <c r="C4" s="22">
        <v>2741</v>
      </c>
      <c r="D4" s="22">
        <v>4144</v>
      </c>
      <c r="E4" s="22">
        <v>2688</v>
      </c>
      <c r="F4" s="22">
        <v>3887</v>
      </c>
      <c r="G4" s="22">
        <v>1923</v>
      </c>
      <c r="H4" s="22">
        <v>909</v>
      </c>
      <c r="I4" s="22">
        <f>SUM(B4:H4)</f>
        <v>93369</v>
      </c>
      <c r="J4" s="13" t="s">
        <v>21</v>
      </c>
    </row>
  </sheetData>
  <sortState ref="A3:J4">
    <sortCondition descending="1" ref="A3"/>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pane xSplit="1" ySplit="2" topLeftCell="B3" activePane="bottomRight" state="frozen"/>
      <selection pane="topRight" activeCell="B1" sqref="B1"/>
      <selection pane="bottomLeft" activeCell="A3" sqref="A3"/>
      <selection pane="bottomRight" activeCell="A3" sqref="A3:A5"/>
    </sheetView>
  </sheetViews>
  <sheetFormatPr baseColWidth="10" defaultRowHeight="15" x14ac:dyDescent="0.25"/>
  <cols>
    <col min="2" max="2" width="30.28515625" customWidth="1"/>
    <col min="3" max="3" width="24.42578125" customWidth="1"/>
    <col min="4" max="4" width="22.28515625" customWidth="1"/>
    <col min="5" max="6" width="21.42578125" customWidth="1"/>
    <col min="7" max="7" width="20" customWidth="1"/>
    <col min="8" max="8" width="20.7109375" customWidth="1"/>
    <col min="9" max="9" width="20.7109375" style="17" customWidth="1"/>
    <col min="10" max="10" width="52.140625" customWidth="1"/>
  </cols>
  <sheetData>
    <row r="1" spans="1:14" x14ac:dyDescent="0.25">
      <c r="A1" s="15" t="s">
        <v>4</v>
      </c>
      <c r="B1" s="15" t="s">
        <v>5</v>
      </c>
      <c r="C1" s="15" t="s">
        <v>6</v>
      </c>
      <c r="D1" s="15" t="s">
        <v>7</v>
      </c>
      <c r="E1" s="15" t="s">
        <v>8</v>
      </c>
      <c r="F1" s="15" t="s">
        <v>9</v>
      </c>
      <c r="G1" s="15" t="s">
        <v>10</v>
      </c>
      <c r="H1" s="15" t="s">
        <v>11</v>
      </c>
      <c r="I1" s="17" t="s">
        <v>79</v>
      </c>
      <c r="J1" s="15"/>
    </row>
    <row r="2" spans="1:14" ht="90" x14ac:dyDescent="0.25">
      <c r="A2" s="16" t="s">
        <v>12</v>
      </c>
      <c r="B2" s="16" t="s">
        <v>23</v>
      </c>
      <c r="C2" s="16" t="s">
        <v>24</v>
      </c>
      <c r="D2" s="16" t="s">
        <v>25</v>
      </c>
      <c r="E2" s="16" t="s">
        <v>26</v>
      </c>
      <c r="F2" s="16" t="s">
        <v>27</v>
      </c>
      <c r="G2" s="16" t="s">
        <v>28</v>
      </c>
      <c r="H2" s="16" t="s">
        <v>29</v>
      </c>
      <c r="I2" s="18" t="s">
        <v>74</v>
      </c>
      <c r="J2" s="16" t="s">
        <v>20</v>
      </c>
    </row>
    <row r="3" spans="1:14" x14ac:dyDescent="0.25">
      <c r="A3" s="36">
        <v>2007</v>
      </c>
      <c r="B3" s="22">
        <v>8675</v>
      </c>
      <c r="C3" s="22">
        <v>469</v>
      </c>
      <c r="D3" s="22">
        <v>973</v>
      </c>
      <c r="E3" s="22">
        <v>1003</v>
      </c>
      <c r="F3" s="22">
        <v>2230</v>
      </c>
      <c r="G3" s="22">
        <v>1945</v>
      </c>
      <c r="H3" s="22">
        <v>1055</v>
      </c>
      <c r="I3" s="22">
        <f>SUM(B3:H3)</f>
        <v>16350</v>
      </c>
      <c r="J3" s="17" t="s">
        <v>69</v>
      </c>
      <c r="N3" s="17"/>
    </row>
    <row r="4" spans="1:14" x14ac:dyDescent="0.25">
      <c r="A4" s="36">
        <v>2006</v>
      </c>
      <c r="B4" s="22">
        <v>8702</v>
      </c>
      <c r="C4" s="22">
        <v>257</v>
      </c>
      <c r="D4" s="22">
        <v>685</v>
      </c>
      <c r="E4" s="22">
        <v>833</v>
      </c>
      <c r="F4" s="22">
        <v>2137</v>
      </c>
      <c r="G4" s="22">
        <v>1794</v>
      </c>
      <c r="H4" s="22">
        <v>1038</v>
      </c>
      <c r="I4" s="22">
        <f>SUM(B4:H4)</f>
        <v>15446</v>
      </c>
      <c r="J4" s="17" t="s">
        <v>70</v>
      </c>
      <c r="N4" s="17"/>
    </row>
    <row r="5" spans="1:14" x14ac:dyDescent="0.25">
      <c r="A5" s="36">
        <v>2005</v>
      </c>
      <c r="B5" s="22">
        <v>9966</v>
      </c>
      <c r="C5" s="22">
        <v>208</v>
      </c>
      <c r="D5" s="22">
        <v>474</v>
      </c>
      <c r="E5" s="22">
        <v>465</v>
      </c>
      <c r="F5" s="22">
        <v>978</v>
      </c>
      <c r="G5" s="22">
        <v>938</v>
      </c>
      <c r="H5" s="22">
        <v>671</v>
      </c>
      <c r="I5" s="22">
        <f>SUM(B5:H5)</f>
        <v>13700</v>
      </c>
      <c r="J5" s="24" t="s">
        <v>68</v>
      </c>
    </row>
    <row r="7" spans="1:14" x14ac:dyDescent="0.25">
      <c r="A7" s="17"/>
      <c r="B7" s="21"/>
      <c r="C7" s="21"/>
      <c r="D7" s="21"/>
      <c r="E7" s="21"/>
      <c r="F7" s="21"/>
      <c r="G7" s="21"/>
      <c r="H7" s="21"/>
      <c r="I7" s="21"/>
    </row>
    <row r="8" spans="1:14" x14ac:dyDescent="0.25">
      <c r="A8" s="17"/>
      <c r="B8" s="21"/>
      <c r="C8" s="21"/>
      <c r="D8" s="21"/>
      <c r="E8" s="21"/>
      <c r="F8" s="21"/>
      <c r="G8" s="21"/>
      <c r="H8" s="21"/>
      <c r="I8" s="21"/>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workbookViewId="0">
      <pane xSplit="1" ySplit="2" topLeftCell="B3" activePane="bottomRight" state="frozen"/>
      <selection pane="topRight" activeCell="B1" sqref="B1"/>
      <selection pane="bottomLeft" activeCell="A3" sqref="A3"/>
      <selection pane="bottomRight" activeCell="A3" sqref="A3:A7"/>
    </sheetView>
  </sheetViews>
  <sheetFormatPr baseColWidth="10" defaultRowHeight="15" x14ac:dyDescent="0.25"/>
  <cols>
    <col min="1" max="1" width="24.85546875" customWidth="1"/>
    <col min="2" max="2" width="25.28515625" customWidth="1"/>
    <col min="3" max="3" width="19.42578125" customWidth="1"/>
    <col min="4" max="5" width="19.7109375" customWidth="1"/>
    <col min="6" max="6" width="18.7109375" customWidth="1"/>
    <col min="7" max="7" width="20.5703125" customWidth="1"/>
    <col min="8" max="8" width="23.140625" customWidth="1"/>
    <col min="9" max="9" width="23.140625" style="17" customWidth="1"/>
    <col min="10" max="10" width="69.85546875" customWidth="1"/>
  </cols>
  <sheetData>
    <row r="1" spans="1:10" x14ac:dyDescent="0.25">
      <c r="A1" s="17" t="s">
        <v>4</v>
      </c>
      <c r="B1" s="17" t="s">
        <v>54</v>
      </c>
      <c r="C1" s="17" t="s">
        <v>55</v>
      </c>
      <c r="D1" s="17" t="s">
        <v>56</v>
      </c>
      <c r="E1" s="17" t="s">
        <v>57</v>
      </c>
      <c r="F1" s="17" t="s">
        <v>58</v>
      </c>
      <c r="G1" s="17" t="s">
        <v>59</v>
      </c>
      <c r="H1" s="17" t="s">
        <v>60</v>
      </c>
      <c r="I1" s="17" t="s">
        <v>80</v>
      </c>
      <c r="J1" s="17"/>
    </row>
    <row r="2" spans="1:10" ht="87" x14ac:dyDescent="0.25">
      <c r="A2" s="18" t="s">
        <v>12</v>
      </c>
      <c r="B2" s="18" t="s">
        <v>40</v>
      </c>
      <c r="C2" s="18" t="s">
        <v>41</v>
      </c>
      <c r="D2" s="18" t="s">
        <v>42</v>
      </c>
      <c r="E2" s="18" t="s">
        <v>43</v>
      </c>
      <c r="F2" s="18" t="s">
        <v>44</v>
      </c>
      <c r="G2" s="18" t="s">
        <v>45</v>
      </c>
      <c r="H2" s="18" t="s">
        <v>46</v>
      </c>
      <c r="I2" s="18" t="s">
        <v>74</v>
      </c>
      <c r="J2" s="18" t="s">
        <v>20</v>
      </c>
    </row>
    <row r="3" spans="1:10" x14ac:dyDescent="0.25">
      <c r="A3" s="38">
        <v>2009</v>
      </c>
      <c r="B3" s="21"/>
      <c r="C3" s="23">
        <v>1.4E-3</v>
      </c>
      <c r="D3" s="23">
        <v>6.4599999999999996E-3</v>
      </c>
      <c r="E3" s="23">
        <v>1.289E-2</v>
      </c>
      <c r="F3" s="23">
        <v>5.7520000000000002E-2</v>
      </c>
      <c r="G3" s="23">
        <v>0.15146999999999999</v>
      </c>
      <c r="H3" s="23">
        <v>0.44180000000000003</v>
      </c>
      <c r="I3" s="23">
        <f>SUM(B3:H3)</f>
        <v>0.67154000000000003</v>
      </c>
      <c r="J3" s="24" t="s">
        <v>75</v>
      </c>
    </row>
    <row r="4" spans="1:10" x14ac:dyDescent="0.25">
      <c r="A4" s="38">
        <v>2008</v>
      </c>
      <c r="B4" s="21"/>
      <c r="C4" s="21"/>
      <c r="D4" s="21"/>
      <c r="E4" s="21"/>
      <c r="F4" s="21"/>
      <c r="G4" s="21"/>
      <c r="H4" s="21"/>
      <c r="I4" s="21"/>
      <c r="J4" s="17"/>
    </row>
    <row r="5" spans="1:10" x14ac:dyDescent="0.25">
      <c r="A5" s="38">
        <v>2007</v>
      </c>
      <c r="B5" s="21"/>
      <c r="C5" s="21"/>
      <c r="D5" s="21"/>
      <c r="E5" s="21"/>
      <c r="F5" s="21"/>
      <c r="G5" s="21"/>
      <c r="H5" s="21"/>
      <c r="I5" s="21"/>
    </row>
    <row r="6" spans="1:10" x14ac:dyDescent="0.25">
      <c r="A6" s="38">
        <v>2006</v>
      </c>
      <c r="B6" s="21">
        <f>131/1000</f>
        <v>0.13100000000000001</v>
      </c>
      <c r="C6" s="21">
        <f>11/1000</f>
        <v>1.0999999999999999E-2</v>
      </c>
      <c r="D6" s="21">
        <f>36/1000</f>
        <v>3.5999999999999997E-2</v>
      </c>
      <c r="E6" s="21">
        <f>48/1000</f>
        <v>4.8000000000000001E-2</v>
      </c>
      <c r="F6" s="21">
        <f>142/1000</f>
        <v>0.14199999999999999</v>
      </c>
      <c r="G6" s="21">
        <f>169/1000</f>
        <v>0.16900000000000001</v>
      </c>
      <c r="H6" s="21">
        <f>272/1000</f>
        <v>0.27200000000000002</v>
      </c>
      <c r="I6" s="21">
        <f>SUM(B6:H6)</f>
        <v>0.80900000000000005</v>
      </c>
      <c r="J6" t="s">
        <v>22</v>
      </c>
    </row>
    <row r="7" spans="1:10" x14ac:dyDescent="0.25">
      <c r="A7" s="38">
        <v>2005</v>
      </c>
      <c r="B7" s="21">
        <f>51/1000</f>
        <v>5.0999999999999997E-2</v>
      </c>
      <c r="C7" s="21">
        <f>8/1000</f>
        <v>8.0000000000000002E-3</v>
      </c>
      <c r="D7" s="21">
        <f>15/1000</f>
        <v>1.4999999999999999E-2</v>
      </c>
      <c r="E7" s="21">
        <f>16/1000</f>
        <v>1.6E-2</v>
      </c>
      <c r="F7" s="21">
        <f>55/1000</f>
        <v>5.5E-2</v>
      </c>
      <c r="G7" s="21">
        <f>80/1000</f>
        <v>0.08</v>
      </c>
      <c r="H7" s="21">
        <f>176/1000</f>
        <v>0.17599999999999999</v>
      </c>
      <c r="I7" s="21">
        <f>SUM(B7:H7)</f>
        <v>0.40099999999999997</v>
      </c>
      <c r="J7" s="17" t="s">
        <v>21</v>
      </c>
    </row>
    <row r="8" spans="1:10" x14ac:dyDescent="0.25">
      <c r="B8" s="21"/>
      <c r="C8" s="21"/>
      <c r="D8" s="21"/>
      <c r="E8" s="21"/>
      <c r="F8" s="21"/>
      <c r="G8" s="21"/>
      <c r="H8" s="21"/>
      <c r="I8" s="21"/>
    </row>
    <row r="9" spans="1:10" x14ac:dyDescent="0.25">
      <c r="B9" s="21"/>
      <c r="C9" s="21"/>
      <c r="D9" s="21"/>
      <c r="E9" s="21"/>
      <c r="F9" s="21"/>
      <c r="G9" s="21"/>
      <c r="H9" s="21"/>
      <c r="I9" s="21"/>
    </row>
    <row r="10" spans="1:10" x14ac:dyDescent="0.25">
      <c r="B10" s="21"/>
      <c r="C10" s="21"/>
      <c r="D10" s="21"/>
      <c r="E10" s="21"/>
      <c r="F10" s="21"/>
      <c r="G10" s="21"/>
      <c r="H10" s="21"/>
      <c r="I10" s="21"/>
    </row>
  </sheetData>
  <sortState ref="A3:J7">
    <sortCondition descending="1" ref="A3"/>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A3" sqref="A3:A8"/>
    </sheetView>
  </sheetViews>
  <sheetFormatPr baseColWidth="10" defaultRowHeight="15" x14ac:dyDescent="0.25"/>
  <cols>
    <col min="2" max="2" width="21.5703125" customWidth="1"/>
    <col min="3" max="3" width="25.28515625" customWidth="1"/>
    <col min="4" max="4" width="22.140625" customWidth="1"/>
    <col min="5" max="5" width="22.85546875" customWidth="1"/>
    <col min="6" max="6" width="22.140625" customWidth="1"/>
    <col min="7" max="7" width="20.85546875" customWidth="1"/>
    <col min="8" max="8" width="21.42578125" customWidth="1"/>
    <col min="9" max="9" width="21.42578125" style="17" customWidth="1"/>
    <col min="10" max="10" width="80" customWidth="1"/>
  </cols>
  <sheetData>
    <row r="1" spans="1:10" x14ac:dyDescent="0.25">
      <c r="A1" s="21" t="s">
        <v>4</v>
      </c>
      <c r="B1" s="21" t="s">
        <v>30</v>
      </c>
      <c r="C1" s="21" t="s">
        <v>31</v>
      </c>
      <c r="D1" s="21" t="s">
        <v>32</v>
      </c>
      <c r="E1" s="21" t="s">
        <v>33</v>
      </c>
      <c r="F1" s="21" t="s">
        <v>34</v>
      </c>
      <c r="G1" s="21" t="s">
        <v>35</v>
      </c>
      <c r="H1" s="21" t="s">
        <v>36</v>
      </c>
      <c r="I1" s="21" t="s">
        <v>81</v>
      </c>
      <c r="J1" s="21"/>
    </row>
    <row r="2" spans="1:10" ht="75" x14ac:dyDescent="0.25">
      <c r="A2" s="18" t="s">
        <v>12</v>
      </c>
      <c r="B2" s="18" t="s">
        <v>61</v>
      </c>
      <c r="C2" s="18" t="s">
        <v>62</v>
      </c>
      <c r="D2" s="18" t="s">
        <v>63</v>
      </c>
      <c r="E2" s="18" t="s">
        <v>64</v>
      </c>
      <c r="F2" s="18" t="s">
        <v>65</v>
      </c>
      <c r="G2" s="18" t="s">
        <v>66</v>
      </c>
      <c r="H2" s="18" t="s">
        <v>67</v>
      </c>
      <c r="I2" s="18" t="s">
        <v>83</v>
      </c>
      <c r="J2" s="18" t="s">
        <v>20</v>
      </c>
    </row>
    <row r="3" spans="1:10" s="17" customFormat="1" x14ac:dyDescent="0.25">
      <c r="A3" s="37">
        <v>2010</v>
      </c>
      <c r="B3" s="30">
        <f>B4</f>
        <v>5.4999999999999997E-3</v>
      </c>
      <c r="C3" s="30">
        <f t="shared" ref="C3:H3" si="0">C4</f>
        <v>1.1000000000000001E-3</v>
      </c>
      <c r="D3" s="30">
        <f t="shared" si="0"/>
        <v>4.7999999999999996E-3</v>
      </c>
      <c r="E3" s="30">
        <f t="shared" si="0"/>
        <v>0.01</v>
      </c>
      <c r="F3" s="30">
        <f t="shared" si="0"/>
        <v>5.1799999999999999E-2</v>
      </c>
      <c r="G3" s="30">
        <f t="shared" si="0"/>
        <v>0.12859999999999999</v>
      </c>
      <c r="H3" s="30">
        <f t="shared" si="0"/>
        <v>0.38390000000000002</v>
      </c>
      <c r="I3" s="32">
        <v>0.66496100000000002</v>
      </c>
      <c r="J3" s="33" t="s">
        <v>84</v>
      </c>
    </row>
    <row r="4" spans="1:10" x14ac:dyDescent="0.25">
      <c r="A4" s="37">
        <v>2009</v>
      </c>
      <c r="B4" s="30">
        <f>B5</f>
        <v>5.4999999999999997E-3</v>
      </c>
      <c r="C4" s="30">
        <f t="shared" ref="C4:H4" si="1">C5</f>
        <v>1.1000000000000001E-3</v>
      </c>
      <c r="D4" s="30">
        <f t="shared" si="1"/>
        <v>4.7999999999999996E-3</v>
      </c>
      <c r="E4" s="30">
        <f t="shared" si="1"/>
        <v>0.01</v>
      </c>
      <c r="F4" s="30">
        <f t="shared" si="1"/>
        <v>5.1799999999999999E-2</v>
      </c>
      <c r="G4" s="30">
        <f t="shared" si="1"/>
        <v>0.12859999999999999</v>
      </c>
      <c r="H4" s="30">
        <f t="shared" si="1"/>
        <v>0.38390000000000002</v>
      </c>
      <c r="I4" s="32">
        <v>0.66496100000000002</v>
      </c>
      <c r="J4" s="33" t="s">
        <v>84</v>
      </c>
    </row>
    <row r="5" spans="1:10" x14ac:dyDescent="0.25">
      <c r="A5" s="37">
        <v>2008</v>
      </c>
      <c r="B5" s="30">
        <f>B6</f>
        <v>5.4999999999999997E-3</v>
      </c>
      <c r="C5" s="30">
        <f t="shared" ref="C5:H5" si="2">C6</f>
        <v>1.1000000000000001E-3</v>
      </c>
      <c r="D5" s="30">
        <f t="shared" si="2"/>
        <v>4.7999999999999996E-3</v>
      </c>
      <c r="E5" s="30">
        <f t="shared" si="2"/>
        <v>0.01</v>
      </c>
      <c r="F5" s="30">
        <f t="shared" si="2"/>
        <v>5.1799999999999999E-2</v>
      </c>
      <c r="G5" s="30">
        <f t="shared" si="2"/>
        <v>0.12859999999999999</v>
      </c>
      <c r="H5" s="30">
        <f t="shared" si="2"/>
        <v>0.38390000000000002</v>
      </c>
      <c r="I5" s="31">
        <v>0.65834999999999999</v>
      </c>
      <c r="J5" s="33" t="s">
        <v>84</v>
      </c>
    </row>
    <row r="6" spans="1:10" x14ac:dyDescent="0.25">
      <c r="A6" s="37">
        <v>2007</v>
      </c>
      <c r="B6" s="26">
        <v>5.4999999999999997E-3</v>
      </c>
      <c r="C6" s="26">
        <v>1.1000000000000001E-3</v>
      </c>
      <c r="D6" s="26">
        <v>4.7999999999999996E-3</v>
      </c>
      <c r="E6" s="26">
        <v>0.01</v>
      </c>
      <c r="F6" s="26">
        <v>5.1799999999999999E-2</v>
      </c>
      <c r="G6" s="26">
        <v>0.12859999999999999</v>
      </c>
      <c r="H6" s="26">
        <v>0.38390000000000002</v>
      </c>
      <c r="I6" s="26">
        <v>0.69985299999999995</v>
      </c>
      <c r="J6" s="24" t="s">
        <v>69</v>
      </c>
    </row>
    <row r="7" spans="1:10" x14ac:dyDescent="0.25">
      <c r="A7" s="37">
        <v>2006</v>
      </c>
      <c r="B7" s="25">
        <v>5.3369999999999997E-3</v>
      </c>
      <c r="C7" s="25">
        <v>1.098E-3</v>
      </c>
      <c r="D7" s="25">
        <v>4.2420000000000001E-3</v>
      </c>
      <c r="E7" s="25">
        <v>9.0159999999999997E-3</v>
      </c>
      <c r="F7" s="25">
        <v>4.8232999999999998E-2</v>
      </c>
      <c r="G7" s="25">
        <v>0.12359100000000001</v>
      </c>
      <c r="H7" s="25">
        <v>0.37163600000000002</v>
      </c>
      <c r="I7" s="25">
        <v>0.46324399999999999</v>
      </c>
      <c r="J7" s="24" t="s">
        <v>70</v>
      </c>
    </row>
    <row r="8" spans="1:10" x14ac:dyDescent="0.25">
      <c r="A8" s="37">
        <v>2005</v>
      </c>
      <c r="B8" s="25">
        <v>9.6089999999999995E-3</v>
      </c>
      <c r="C8" s="25">
        <v>1.3810000000000001E-3</v>
      </c>
      <c r="D8" s="25">
        <v>2.993E-3</v>
      </c>
      <c r="E8" s="25">
        <v>3.7000000000000002E-3</v>
      </c>
      <c r="F8" s="25">
        <v>1.6344000000000001E-2</v>
      </c>
      <c r="G8" s="25">
        <v>3.9482000000000003E-2</v>
      </c>
      <c r="H8" s="25">
        <v>0.155611</v>
      </c>
      <c r="I8" s="29">
        <f>SUM(B8:H8)</f>
        <v>0.22911999999999999</v>
      </c>
      <c r="J8" s="24" t="s">
        <v>68</v>
      </c>
    </row>
    <row r="9" spans="1:10" x14ac:dyDescent="0.25">
      <c r="C9" s="17"/>
      <c r="D9" s="17"/>
      <c r="E9" s="29"/>
      <c r="F9" s="17"/>
      <c r="G9" s="17"/>
      <c r="H9" s="17"/>
      <c r="I9" s="28"/>
    </row>
    <row r="10" spans="1:10" x14ac:dyDescent="0.25">
      <c r="B10" t="s">
        <v>82</v>
      </c>
      <c r="E10" s="29"/>
    </row>
    <row r="11" spans="1:10" x14ac:dyDescent="0.25">
      <c r="E11" s="29"/>
    </row>
  </sheetData>
  <sortState ref="A3:J8">
    <sortCondition descending="1" ref="A3"/>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B4" sqref="B4"/>
    </sheetView>
  </sheetViews>
  <sheetFormatPr baseColWidth="10" defaultColWidth="20.7109375" defaultRowHeight="15" x14ac:dyDescent="0.25"/>
  <sheetData>
    <row r="1" spans="1:9" ht="90" x14ac:dyDescent="0.25">
      <c r="A1" s="18" t="s">
        <v>12</v>
      </c>
      <c r="B1" s="18" t="s">
        <v>23</v>
      </c>
      <c r="C1" s="18" t="s">
        <v>24</v>
      </c>
      <c r="D1" s="18" t="s">
        <v>25</v>
      </c>
      <c r="E1" s="18" t="s">
        <v>26</v>
      </c>
      <c r="F1" s="18" t="s">
        <v>27</v>
      </c>
      <c r="G1" s="18" t="s">
        <v>28</v>
      </c>
      <c r="H1" s="18" t="s">
        <v>29</v>
      </c>
      <c r="I1" s="18" t="s">
        <v>74</v>
      </c>
    </row>
    <row r="2" spans="1:9" x14ac:dyDescent="0.25">
      <c r="A2" s="36">
        <v>2008</v>
      </c>
      <c r="B2" s="27"/>
      <c r="C2" s="27"/>
      <c r="D2" s="27"/>
      <c r="E2" s="27"/>
      <c r="F2" s="27"/>
      <c r="G2" s="27"/>
      <c r="H2" s="27"/>
      <c r="I2" s="27"/>
    </row>
    <row r="3" spans="1:9" x14ac:dyDescent="0.25">
      <c r="A3" s="36">
        <v>2007</v>
      </c>
      <c r="B3" s="27"/>
      <c r="C3" s="27"/>
      <c r="D3" s="27"/>
      <c r="E3" s="27"/>
      <c r="F3" s="27"/>
      <c r="G3" s="27"/>
      <c r="H3" s="27"/>
      <c r="I3" s="27"/>
    </row>
    <row r="4" spans="1:9" x14ac:dyDescent="0.25">
      <c r="A4" s="36">
        <v>2006</v>
      </c>
      <c r="B4" s="27">
        <f>nb_benef_reel!B4/nb_benef_potentiels!B3</f>
        <v>4.3108231284429123E-2</v>
      </c>
      <c r="C4" s="27">
        <f>nb_benef_reel!C4/nb_benef_potentiels!C3</f>
        <v>7.315684600056932E-2</v>
      </c>
      <c r="D4" s="27">
        <f>nb_benef_reel!D4/nb_benef_potentiels!D3</f>
        <v>7.9392675011590169E-2</v>
      </c>
      <c r="E4" s="27">
        <f>nb_benef_reel!E4/nb_benef_potentiels!E3</f>
        <v>0.10949001051524711</v>
      </c>
      <c r="F4" s="27">
        <f>nb_benef_reel!F4/nb_benef_potentiels!F3</f>
        <v>0.24771067578532513</v>
      </c>
      <c r="G4" s="27">
        <f>nb_benef_reel!G4/nb_benef_potentiels!G3</f>
        <v>0.5832249674902471</v>
      </c>
      <c r="H4" s="27">
        <f>nb_benef_reel!H4/nb_benef_potentiels!H3</f>
        <v>0.96022201665124884</v>
      </c>
      <c r="I4" s="27">
        <f>nb_benef_reel!I4/nb_benef_potentiels!I3</f>
        <v>6.5896747825270802E-2</v>
      </c>
    </row>
    <row r="5" spans="1:9" x14ac:dyDescent="0.25">
      <c r="A5" s="36">
        <v>2005</v>
      </c>
      <c r="B5" s="27">
        <f>nb_benef_reel!B5/nb_benef_potentiels!B4</f>
        <v>0.12929927215641501</v>
      </c>
      <c r="C5" s="27">
        <f>nb_benef_reel!C5/nb_benef_potentiels!C4</f>
        <v>7.58847136081722E-2</v>
      </c>
      <c r="D5" s="27">
        <f>nb_benef_reel!D5/nb_benef_potentiels!D4</f>
        <v>0.11438223938223938</v>
      </c>
      <c r="E5" s="27">
        <f>nb_benef_reel!E5/nb_benef_potentiels!E4</f>
        <v>0.17299107142857142</v>
      </c>
      <c r="F5" s="27">
        <f>nb_benef_reel!F5/nb_benef_potentiels!F4</f>
        <v>0.25160792384872654</v>
      </c>
      <c r="G5" s="27">
        <f>nb_benef_reel!G5/nb_benef_potentiels!G4</f>
        <v>0.48777951118044721</v>
      </c>
      <c r="H5" s="27">
        <f>nb_benef_reel!H5/nb_benef_potentiels!H4</f>
        <v>0.73817381738173815</v>
      </c>
      <c r="I5" s="27">
        <f>nb_benef_reel!I5/nb_benef_potentiels!I4</f>
        <v>0.14672964260086324</v>
      </c>
    </row>
  </sheetData>
  <sortState ref="A2:I5">
    <sortCondition descending="1" ref="A2"/>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Sommaire</vt:lpstr>
      <vt:lpstr>nb_benef_potentiels</vt:lpstr>
      <vt:lpstr>nb_benef_reel</vt:lpstr>
      <vt:lpstr>coût_potentiel</vt:lpstr>
      <vt:lpstr>coût_reel</vt:lpstr>
      <vt:lpstr>Take up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Brice Fabre</dc:creator>
  <cp:lastModifiedBy>Antoine Bozio</cp:lastModifiedBy>
  <dcterms:created xsi:type="dcterms:W3CDTF">2012-03-13T14:31:34Z</dcterms:created>
  <dcterms:modified xsi:type="dcterms:W3CDTF">2012-09-06T07:45:14Z</dcterms:modified>
</cp:coreProperties>
</file>