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bookViews>
    <workbookView xWindow="0" yWindow="60" windowWidth="28740" windowHeight="6270" tabRatio="891" activeTab="5"/>
  </bookViews>
  <sheets>
    <sheet name="Sommaire" sheetId="1" r:id="rId1"/>
    <sheet name="infos_ménage_prestations_fam" sheetId="4" r:id="rId2"/>
    <sheet name="BMAF" sheetId="2" r:id="rId3"/>
    <sheet name="AF" sheetId="3" r:id="rId4"/>
    <sheet name="CF" sheetId="5" r:id="rId5"/>
    <sheet name="APE" sheetId="36" r:id="rId6"/>
    <sheet name="ARS" sheetId="6" r:id="rId7"/>
    <sheet name="APJE" sheetId="8" r:id="rId8"/>
    <sheet name="Alloc Adoption" sheetId="20" r:id="rId9"/>
    <sheet name="PAJE_base" sheetId="9" r:id="rId10"/>
    <sheet name="PAJE_naiss_adopt" sheetId="19" r:id="rId11"/>
    <sheet name="ASF" sheetId="21" r:id="rId12"/>
    <sheet name="RMI" sheetId="22" r:id="rId13"/>
    <sheet name="API" sheetId="25" r:id="rId14"/>
    <sheet name="RSA" sheetId="24" r:id="rId15"/>
    <sheet name="ALF" sheetId="26" r:id="rId16"/>
    <sheet name="ALS" sheetId="27" r:id="rId17"/>
    <sheet name="AVTS" sheetId="28" r:id="rId18"/>
    <sheet name="AVTNS" sheetId="34" r:id="rId19"/>
    <sheet name="AMF" sheetId="29" r:id="rId20"/>
    <sheet name="Secours viager" sheetId="30" r:id="rId21"/>
    <sheet name="Allocation spéciale" sheetId="31" r:id="rId22"/>
    <sheet name="Allocation supplémentaire" sheetId="32" r:id="rId23"/>
    <sheet name="ASPA" sheetId="33" r:id="rId24"/>
    <sheet name="AVTSa" sheetId="13" r:id="rId25"/>
    <sheet name="AVTSb" sheetId="11" r:id="rId26"/>
    <sheet name="AlloSup1" sheetId="14" r:id="rId27"/>
    <sheet name="AlloSup2" sheetId="15" r:id="rId28"/>
  </sheets>
  <calcPr calcId="144525"/>
</workbook>
</file>

<file path=xl/calcChain.xml><?xml version="1.0" encoding="utf-8"?>
<calcChain xmlns="http://schemas.openxmlformats.org/spreadsheetml/2006/main">
  <c r="I21" i="36" l="1"/>
  <c r="AF16" i="3" l="1"/>
  <c r="AE16" i="3"/>
  <c r="AD16" i="3"/>
  <c r="R7" i="32" l="1"/>
  <c r="R6" i="32" s="1"/>
  <c r="R5" i="32" s="1"/>
  <c r="Q7" i="32"/>
  <c r="Q6" i="32" s="1"/>
  <c r="Q5" i="32" s="1"/>
  <c r="AA7" i="28"/>
  <c r="AA6" i="28" s="1"/>
  <c r="AA5" i="28" s="1"/>
  <c r="CD14" i="26"/>
  <c r="CC14" i="26"/>
  <c r="CB14" i="26"/>
  <c r="CA14" i="26"/>
  <c r="BZ14" i="26"/>
  <c r="BY14" i="26"/>
  <c r="BX14" i="26"/>
  <c r="BW14" i="26"/>
  <c r="BV14" i="26"/>
  <c r="BU14" i="26"/>
  <c r="BT14" i="26"/>
  <c r="BS14" i="26"/>
  <c r="BR14" i="26"/>
  <c r="BQ14" i="26"/>
  <c r="BP14" i="26"/>
  <c r="BO14" i="26"/>
  <c r="BN14" i="26"/>
  <c r="BM14" i="26"/>
  <c r="BL14" i="26"/>
  <c r="BK14" i="26"/>
  <c r="BJ14" i="26"/>
</calcChain>
</file>

<file path=xl/sharedStrings.xml><?xml version="1.0" encoding="utf-8"?>
<sst xmlns="http://schemas.openxmlformats.org/spreadsheetml/2006/main" count="1865" uniqueCount="1271">
  <si>
    <t>Passage de "1er juillet" à "1er janvier" (pour revalorisation plafonds et pour revenus d'act pris pour savoir si couple biactif ou non) + passage de "année de référence" à "année civile de référence"</t>
    <phoneticPr fontId="27" type="noConversion"/>
  </si>
  <si>
    <t>Création de cette majoration au 1er mai 2008. Elle concerne les nouveaux bénéficiaires potentiels de l'ancien système : donc, elle concerne les enfants nés après le 31 avril 1997. Donc, elle ne s'appliquera en fait qu'à partir du 1er mai 2011 (quand ils auront au moins 14 ans).</t>
  </si>
  <si>
    <t>Majoration à appliquer à chaque enfant entre 20 et 21 ans si si avant le 20ème anniversaire de l'enfant, la famille avait 3 enfants ouvrant droit aux allocations familiales</t>
  </si>
  <si>
    <t>Les majorations pour enfants à charge de moins de 20 ans sont dûes pour chaque enfant (excepté pour l'aîné des familles à 2 enfants).</t>
  </si>
  <si>
    <t>Plafonds de ressources</t>
  </si>
  <si>
    <t>Age maximal pour les personnes à charge</t>
  </si>
  <si>
    <t>L'ASF est maintenant ouverte de plein droit aux bénéficiaires de l'API dont les PAC respectent les conditions de versement de l'ASF</t>
    <phoneticPr fontId="27" type="noConversion"/>
  </si>
  <si>
    <t>Majoration créé pour début 1999.
Majoration supprimée en mai 2008. Mais, elle n'est supprimée que pour les nouveaux bénéficaires de la majoration. Donc, elle s'applique jusqu'au 16 ans des derniers bénéficiaires de cet ancien dispositif (jusqu'au 31 avril 2013 inclus)</t>
  </si>
  <si>
    <t>Majoration créé pour début 1999.
Majoration supprimée en mai 2008. Mais, elle n'est supprimée que pour les nouveaux bénéficaires de la majoration. Donc, elle s'applique jusqu'au 20 ans des derniers bénéficiaires de cet ancien dispositif (jusqu'au 31 avril 2012 inclus)</t>
  </si>
  <si>
    <t>Décret 96-1246 du 26/12/1996</t>
  </si>
  <si>
    <t>Décret 98-1200 du 28/12/1998</t>
  </si>
  <si>
    <t>Décret 99-1222 du 30/12/1999</t>
  </si>
  <si>
    <r>
      <t xml:space="preserve">Enfant supplémentaire 
</t>
    </r>
    <r>
      <rPr>
        <b/>
        <sz val="8"/>
        <rFont val="Arial"/>
        <family val="2"/>
      </rPr>
      <t>(en % de la BMAF)</t>
    </r>
  </si>
  <si>
    <r>
      <t xml:space="preserve">Deuxième enfant 
</t>
    </r>
    <r>
      <rPr>
        <b/>
        <sz val="8"/>
        <rFont val="Arial"/>
        <family val="2"/>
      </rPr>
      <t>(en % de la BMAF)</t>
    </r>
  </si>
  <si>
    <t>Abréviations :</t>
  </si>
  <si>
    <t>LFSS</t>
  </si>
  <si>
    <t>Loi de financement de la Sécurité Sociale</t>
  </si>
  <si>
    <r>
      <t>Montant d</t>
    </r>
    <r>
      <rPr>
        <b/>
        <sz val="10"/>
        <color indexed="8"/>
        <rFont val="Calibri"/>
        <family val="2"/>
      </rPr>
      <t>e l'allocation d'adoption</t>
    </r>
    <r>
      <rPr>
        <b/>
        <sz val="10"/>
        <color theme="1"/>
        <rFont val="Calibri"/>
        <family val="2"/>
        <scheme val="minor"/>
      </rPr>
      <t xml:space="preserve">
</t>
    </r>
    <r>
      <rPr>
        <b/>
        <sz val="8"/>
        <color theme="1"/>
        <rFont val="Calibri"/>
        <family val="2"/>
        <scheme val="minor"/>
      </rPr>
      <t>(en % de la BMAF)</t>
    </r>
    <phoneticPr fontId="27" type="noConversion"/>
  </si>
  <si>
    <t>Références législatives - revalorisation des plafonds</t>
    <phoneticPr fontId="27" type="noConversion"/>
  </si>
  <si>
    <t>Arrêté du 16/07/2004</t>
    <phoneticPr fontId="27" type="noConversion"/>
  </si>
  <si>
    <t>Arrêté du 10/07/2007</t>
    <phoneticPr fontId="27" type="noConversion"/>
  </si>
  <si>
    <t>Arrêté du 31/12/2008</t>
    <phoneticPr fontId="27" type="noConversion"/>
  </si>
  <si>
    <t>Arrêté du 29/12/2009</t>
    <phoneticPr fontId="27" type="noConversion"/>
  </si>
  <si>
    <t>Arrêté du 30/12/2010</t>
    <phoneticPr fontId="27" type="noConversion"/>
  </si>
  <si>
    <t>Rque : pas de revalorisation en 2010</t>
  </si>
  <si>
    <t>Majorations</t>
  </si>
  <si>
    <t>Le plafond de ressource devient fonction des prix à la consommation</t>
  </si>
  <si>
    <t>Age maximal pour les personnes à charge en apprentissage, en stage de formation, ou donnant droit à l'AES</t>
  </si>
  <si>
    <t>Personnes à charge</t>
  </si>
  <si>
    <r>
      <rPr>
        <b/>
        <sz val="11"/>
        <rFont val="Arial"/>
        <family val="2"/>
      </rPr>
      <t xml:space="preserve">Majoration enfants entre 11 et 16 ans. </t>
    </r>
    <r>
      <rPr>
        <b/>
        <sz val="10"/>
        <rFont val="Arial"/>
        <family val="2"/>
      </rPr>
      <t xml:space="preserve">
</t>
    </r>
    <r>
      <rPr>
        <b/>
        <sz val="9"/>
        <rFont val="Arial"/>
        <family val="2"/>
      </rPr>
      <t>(en % de la BMAF)</t>
    </r>
  </si>
  <si>
    <r>
      <t xml:space="preserve">Majoration enfants de plus de 14 ans 
</t>
    </r>
    <r>
      <rPr>
        <b/>
        <sz val="9"/>
        <rFont val="Arial"/>
        <family val="2"/>
      </rPr>
      <t>(en % de la BMAF)</t>
    </r>
  </si>
  <si>
    <r>
      <t xml:space="preserve">Majoration forfaitaire pour les plus de 20 ans 
</t>
    </r>
    <r>
      <rPr>
        <b/>
        <sz val="9"/>
        <rFont val="Arial"/>
        <family val="2"/>
      </rPr>
      <t>(en % de la BMAF)</t>
    </r>
  </si>
  <si>
    <r>
      <t xml:space="preserve">Majoration enfants plus de 16 ans 
</t>
    </r>
    <r>
      <rPr>
        <b/>
        <sz val="9"/>
        <rFont val="Arial"/>
        <family val="2"/>
      </rPr>
      <t>(en % de la BMAF)</t>
    </r>
  </si>
  <si>
    <r>
      <t xml:space="preserve">Complément familial 
</t>
    </r>
    <r>
      <rPr>
        <b/>
        <sz val="8"/>
        <rFont val="Arial"/>
        <family val="2"/>
      </rPr>
      <t>(en % de la BMAF)</t>
    </r>
  </si>
  <si>
    <r>
      <rPr>
        <b/>
        <sz val="11"/>
        <rFont val="Arial"/>
        <family val="2"/>
      </rPr>
      <t xml:space="preserve">Majoration enfants entre 10 et 15 ans. </t>
    </r>
    <r>
      <rPr>
        <b/>
        <sz val="10"/>
        <rFont val="Arial"/>
        <family val="2"/>
      </rPr>
      <t xml:space="preserve">
</t>
    </r>
    <r>
      <rPr>
        <b/>
        <sz val="9"/>
        <rFont val="Arial"/>
        <family val="2"/>
      </rPr>
      <t>(en % de la BMAF)</t>
    </r>
  </si>
  <si>
    <r>
      <rPr>
        <b/>
        <sz val="11"/>
        <rFont val="Arial"/>
        <family val="2"/>
      </rPr>
      <t xml:space="preserve">Majoration enfants plus de 15 ans. </t>
    </r>
    <r>
      <rPr>
        <b/>
        <sz val="10"/>
        <rFont val="Arial"/>
        <family val="2"/>
      </rPr>
      <t xml:space="preserve">
</t>
    </r>
    <r>
      <rPr>
        <b/>
        <sz val="9"/>
        <rFont val="Arial"/>
        <family val="2"/>
      </rPr>
      <t>(en % de la BMAF)</t>
    </r>
  </si>
  <si>
    <t>Plafond pour la rentrée de l'année N : donnée dans les bulletins du dico permanent et du BSP de janvier de l'année N+1 (car les plafonds sont pour des périodes allant du 01/07 au 30/06)</t>
  </si>
  <si>
    <t>Décret 97-794 du 22/08/1997</t>
  </si>
  <si>
    <t>Décret 98-718 du 19/08/1998</t>
  </si>
  <si>
    <t>Décret 99-712 du 03/08/1999</t>
  </si>
  <si>
    <t>Décret 2000-776 du 01/08/2000</t>
  </si>
  <si>
    <t>21/12/2007
02/08/2008</t>
  </si>
  <si>
    <t>Décret 99-535 du 28/06/1999</t>
  </si>
  <si>
    <t>27/06/2008
02/08/2008</t>
  </si>
  <si>
    <r>
      <t xml:space="preserve">Plafond de ressources - 0 enfant
</t>
    </r>
    <r>
      <rPr>
        <b/>
        <sz val="8"/>
        <rFont val="Arial"/>
        <family val="2"/>
      </rPr>
      <t>2002-2011 : en €
1997-2001 : en FRF</t>
    </r>
    <r>
      <rPr>
        <b/>
        <sz val="10"/>
        <rFont val="Arial"/>
        <family val="2"/>
      </rPr>
      <t xml:space="preserve">
</t>
    </r>
  </si>
  <si>
    <t>Référence législative - définition des ressources et plafonds</t>
  </si>
  <si>
    <t>Création d'une condition de ressources transitoire (avant une réforme globale prévue des prestations familiales)</t>
  </si>
  <si>
    <t>Suppression de la condition de ressources</t>
  </si>
  <si>
    <t>Modification des conditions d'âge pour les majorations</t>
  </si>
  <si>
    <t>Création majoration pour les enfants de plus de 20 ans</t>
  </si>
  <si>
    <t>Citer cette source:</t>
  </si>
  <si>
    <t>Contacts:</t>
  </si>
  <si>
    <t>Date</t>
  </si>
  <si>
    <t>Référence législative</t>
  </si>
  <si>
    <t>Parution au JO</t>
  </si>
  <si>
    <t>Notes</t>
  </si>
  <si>
    <t xml:space="preserve">Concernant les plafonds, PB : dans la loi, nous ne toruvons pas tous les arrêtés de revalorisation. </t>
  </si>
  <si>
    <t>Condition et montant</t>
  </si>
  <si>
    <t>Mois de grossesse où ouverture des droits</t>
  </si>
  <si>
    <t>Age limite des enfants ouvrant droit à l'APJE</t>
  </si>
  <si>
    <r>
      <t xml:space="preserve">Enfants entre 11 et 15 ans
</t>
    </r>
    <r>
      <rPr>
        <b/>
        <sz val="8"/>
        <color theme="1"/>
        <rFont val="Calibri"/>
        <family val="2"/>
        <scheme val="minor"/>
      </rPr>
      <t>(En % de la BMAF)</t>
    </r>
  </si>
  <si>
    <t>Les ages maximum sont différent pour le complément familial et les aides au logement. Cf. les feuilles de barème associées à ces dispositifs.</t>
  </si>
  <si>
    <t>Maintenant, une seule limite d'âge pour tous les enfants</t>
  </si>
  <si>
    <t>Notes 3</t>
  </si>
  <si>
    <t>Majoration</t>
  </si>
  <si>
    <r>
      <t xml:space="preserve">Enfants entre 6 et 11 ans
</t>
    </r>
    <r>
      <rPr>
        <b/>
        <sz val="8"/>
        <color theme="1"/>
        <rFont val="Calibri"/>
        <family val="2"/>
        <scheme val="minor"/>
      </rPr>
      <t>(En % de la BMAF)</t>
    </r>
  </si>
  <si>
    <t>Plafonds</t>
  </si>
  <si>
    <t>Notes 1</t>
  </si>
  <si>
    <t>Notes 2</t>
  </si>
  <si>
    <t>Age minimal des enfants pris en compte</t>
  </si>
  <si>
    <t>Age maximal des enfants pris en compte</t>
  </si>
  <si>
    <t>Nombre d'enfants minimal</t>
  </si>
  <si>
    <t>Conditions, 
montants</t>
  </si>
  <si>
    <t>Décret 98-3 du 5/01/1998</t>
  </si>
  <si>
    <r>
      <rPr>
        <i/>
        <sz val="11"/>
        <color theme="1"/>
        <rFont val="Calibri"/>
        <family val="2"/>
        <scheme val="minor"/>
      </rPr>
      <t xml:space="preserve">Loi : </t>
    </r>
    <r>
      <rPr>
        <sz val="11"/>
        <color theme="1"/>
        <rFont val="Calibri"/>
        <family val="2"/>
        <scheme val="minor"/>
      </rPr>
      <t xml:space="preserve">avant, versement du 1er jour du mois de naissance ou d'arrivée jusqu'au dernier jour du mois avant celui des 3 ans de l'enfant. Maintenant, versement à partir du jour de la naissance ou de l'arrivée (et alloc au titre de ce premier mois calculée au prorata).
</t>
    </r>
    <r>
      <rPr>
        <i/>
        <sz val="11"/>
        <color theme="1"/>
        <rFont val="Calibri"/>
        <family val="2"/>
        <scheme val="minor"/>
      </rPr>
      <t xml:space="preserve">Décret : </t>
    </r>
    <r>
      <rPr>
        <sz val="11"/>
        <color theme="1"/>
        <rFont val="Calibri"/>
        <family val="2"/>
        <scheme val="minor"/>
      </rPr>
      <t>l'alloc pour le mois de naissance (ou d'arrivée en cas d'adopton) devient au prorata de la durée dans le mois à partir de la naissance ou de l'arrivée.</t>
    </r>
  </si>
  <si>
    <t>Référence législative - revalorisation plafonds</t>
  </si>
  <si>
    <t>Arrêté du 14/05/1997</t>
  </si>
  <si>
    <t>Décret 99-534 du 25/06/1999</t>
  </si>
  <si>
    <t>Arrêté du 26/06/2003</t>
  </si>
  <si>
    <t>Arrêté du 16/07/2004</t>
  </si>
  <si>
    <t>Arrêté du 10/07/2007</t>
  </si>
  <si>
    <t>Arrêté du 29/12/2009</t>
  </si>
  <si>
    <t>Arrêté du 30/12/2010</t>
  </si>
  <si>
    <t>Décret 2001-8 du 04/01/2001</t>
  </si>
  <si>
    <t>Décret 2002-1567 du 23/12/2002</t>
  </si>
  <si>
    <t>Décret 2001-1241 du 21/12/2001</t>
  </si>
  <si>
    <t>Décret 2003-1251 du 23/12/2003</t>
  </si>
  <si>
    <t>Décret 2004-1458 du 23/12/2004</t>
  </si>
  <si>
    <t>Décret 2005-1769 du 30/12/2005</t>
  </si>
  <si>
    <t>Décret 2006-1754 du 23/12/2006</t>
  </si>
  <si>
    <t>Décret 2007-1755 du 13/12/2007</t>
  </si>
  <si>
    <t>Décret 2008-1559 du 31/12/2008</t>
  </si>
  <si>
    <t>Décret 2009-1733 du 29/12/2009</t>
  </si>
  <si>
    <t>Décret 2010-1766 du 30/12/2010</t>
  </si>
  <si>
    <t>CSS</t>
  </si>
  <si>
    <t>Code de la Sécurité Sociale</t>
  </si>
  <si>
    <t>Décret 2000/1324 du 26/12/2000</t>
  </si>
  <si>
    <t>Décret 99/1146 du 29/12/1999</t>
  </si>
  <si>
    <t>Décret 98/1224 du 29/12/1998</t>
  </si>
  <si>
    <t>Décret 97/1246 du 29/12/1997</t>
  </si>
  <si>
    <t>25/01/1996
22/06/1996
23/02/1995</t>
  </si>
  <si>
    <r>
      <t xml:space="preserve">Montant de l'APJE
</t>
    </r>
    <r>
      <rPr>
        <b/>
        <sz val="8"/>
        <color theme="1"/>
        <rFont val="Calibri"/>
        <family val="2"/>
        <scheme val="minor"/>
      </rPr>
      <t>(en % de la BMAF)</t>
    </r>
  </si>
  <si>
    <t>Disparition de l'APJE suite à la loi de fin 2003 décrite ci-dessous).</t>
  </si>
  <si>
    <t>Passage de l'âge limite à 21 ans (sous réserve d'un plafond de ressources)</t>
  </si>
  <si>
    <t>Décret 82/561 du 29/06/1982</t>
  </si>
  <si>
    <r>
      <t xml:space="preserve">Enfants de plus de 15 ans
</t>
    </r>
    <r>
      <rPr>
        <b/>
        <sz val="8"/>
        <color theme="1"/>
        <rFont val="Calibri"/>
        <family val="2"/>
        <scheme val="minor"/>
      </rPr>
      <t>(En % de la BMAF)</t>
    </r>
  </si>
  <si>
    <t>Suppression de la condition de percevoir une autre aide</t>
  </si>
  <si>
    <t>Changement de taux. Au regard de la date, ce changement s'applique à la rentrée 2001</t>
  </si>
  <si>
    <r>
      <t xml:space="preserve">Montants
</t>
    </r>
    <r>
      <rPr>
        <b/>
        <i/>
        <sz val="14"/>
        <color rgb="FFFF0000"/>
        <rFont val="Calibri"/>
        <family val="2"/>
        <scheme val="minor"/>
      </rPr>
      <t>(Pour la rentrée de l'année N)</t>
    </r>
  </si>
  <si>
    <r>
      <t xml:space="preserve">Majoration exceptionnelle
</t>
    </r>
    <r>
      <rPr>
        <b/>
        <i/>
        <sz val="14"/>
        <color indexed="10"/>
        <rFont val="Arial"/>
        <family val="2"/>
      </rPr>
      <t>(Pour la rentrée de l'année N)</t>
    </r>
  </si>
  <si>
    <r>
      <t xml:space="preserve">Plafond de ressources
</t>
    </r>
    <r>
      <rPr>
        <b/>
        <i/>
        <sz val="14"/>
        <color indexed="10"/>
        <rFont val="Arial"/>
        <family val="2"/>
      </rPr>
      <t>(Pour la rentrée de l'année N)</t>
    </r>
  </si>
  <si>
    <t>Parution JO</t>
  </si>
  <si>
    <t>Conditions et montant</t>
  </si>
  <si>
    <t>22/12/2006
31/01/2007</t>
  </si>
  <si>
    <t>Décret 90/266 du 23/03/1990</t>
  </si>
  <si>
    <t>Décret 90/266 du 23/03/1990</t>
  </si>
  <si>
    <t>Décret 88/1239 du 30/12/1988</t>
  </si>
  <si>
    <t>Barèmes des transferts sociaux</t>
  </si>
  <si>
    <t>Base Mensuelle de Calcul des Allocations familiales (BMAF)</t>
  </si>
  <si>
    <t>Date d'effet</t>
  </si>
  <si>
    <t>Décret 80/499 du 01/07/1980</t>
  </si>
  <si>
    <t>Décret 80/99 du 30/01/1980</t>
  </si>
  <si>
    <t>Les titulaires de l'allocation supplémentaire au 01/02/1980 ont bénéficié d'une majoration exceptionnelle de 150,00 F à cette date. Décret 80/99 du 30/01/1980</t>
  </si>
  <si>
    <t>Décret 79/1058 du 07/12/1979</t>
  </si>
  <si>
    <t>Décret 79/811du 20/09/1979</t>
  </si>
  <si>
    <r>
      <t xml:space="preserve">Majoration - biactifs et parents isolés
</t>
    </r>
    <r>
      <rPr>
        <b/>
        <sz val="8"/>
        <rFont val="Arial"/>
        <family val="2"/>
      </rPr>
      <t>2002-2011 : en €
1997-2001 : en FRF</t>
    </r>
  </si>
  <si>
    <t>Définition biactifs : cf. feuille "infos_ménages"</t>
  </si>
  <si>
    <t>Arrêté du 31/12/2008</t>
  </si>
  <si>
    <r>
      <rPr>
        <i/>
        <sz val="11"/>
        <color theme="1"/>
        <rFont val="Calibri"/>
        <family val="2"/>
        <scheme val="minor"/>
      </rPr>
      <t>Barèmes de l'IPP: transferts sociaux</t>
    </r>
    <r>
      <rPr>
        <sz val="11"/>
        <color theme="1"/>
        <rFont val="Calibri"/>
        <family val="2"/>
        <scheme val="minor"/>
      </rPr>
      <t>, Institut des politiques publiques, Janvier 2012.</t>
    </r>
  </si>
  <si>
    <t>Majoration pour conjoint</t>
  </si>
  <si>
    <t>Région parisienne</t>
  </si>
  <si>
    <t>allocation de base</t>
  </si>
  <si>
    <t>bonification pour enfants</t>
  </si>
  <si>
    <t>Loi du 27/03/1955</t>
  </si>
  <si>
    <t>Loi du 27/03/1956</t>
  </si>
  <si>
    <t>Loi du 20/03/1954</t>
  </si>
  <si>
    <t>Loi du 26/09/1951</t>
  </si>
  <si>
    <t>Loi du 27/03/1951</t>
  </si>
  <si>
    <t>Loi du 03/02/1950</t>
  </si>
  <si>
    <t>Loi du 13/07/1949</t>
  </si>
  <si>
    <t>Loi du 24/02/1949</t>
  </si>
  <si>
    <t>Loi du 23/08/1948</t>
  </si>
  <si>
    <t>Loi du 07/01/1948</t>
  </si>
  <si>
    <t>Loi du 25/06/1947</t>
  </si>
  <si>
    <t>Loi du 07/10/1946</t>
  </si>
  <si>
    <t>Loi du 03/01/1946</t>
  </si>
  <si>
    <t>Loi du 14/03/1941</t>
  </si>
  <si>
    <t xml:space="preserve">Sources: </t>
  </si>
  <si>
    <r>
      <rPr>
        <i/>
        <sz val="9"/>
        <rFont val="Arial"/>
        <family val="2"/>
      </rPr>
      <t>Sécurité sociales - son histoire à travers les textes, tome III,</t>
    </r>
    <r>
      <rPr>
        <sz val="9"/>
        <rFont val="Arial"/>
        <family val="2"/>
      </rPr>
      <t xml:space="preserve"> p. 242.</t>
    </r>
  </si>
  <si>
    <t>Références législatives</t>
  </si>
  <si>
    <t>Villes de moins de 5000 ha</t>
  </si>
  <si>
    <t>Montants en anciens francs avant 1960.</t>
  </si>
  <si>
    <t>Ordonnance du 02/02/1945</t>
  </si>
  <si>
    <t>Allocation supplémentaire</t>
  </si>
  <si>
    <t>Montant</t>
  </si>
  <si>
    <t>1 allocataire</t>
  </si>
  <si>
    <t>2 allocataires</t>
  </si>
  <si>
    <t>Arrêté du 21/12/2007</t>
  </si>
  <si>
    <t>Arrêté du 19/12/2006</t>
  </si>
  <si>
    <t>Arrêté du 23/12/2005</t>
  </si>
  <si>
    <t>Arrêté du 16/12/2004</t>
  </si>
  <si>
    <t>Arrêté du 23/12/2003</t>
  </si>
  <si>
    <t>Décret 2002/1619 du 31/12/2002</t>
  </si>
  <si>
    <t>Décret 2002/115 du 25/01/2002</t>
  </si>
  <si>
    <t>Décret 92/50 du 16/01/1992</t>
  </si>
  <si>
    <t>Décret 91/751 du 31/07/1991</t>
  </si>
  <si>
    <t>Décret 90/1241 du 31/12/1990</t>
  </si>
  <si>
    <t>Décret 90/265 du 23/03/1990</t>
  </si>
  <si>
    <t>Décret 88/1238 du 30/12/1988</t>
  </si>
  <si>
    <t>Décret 87/1176 du 24/12/1987</t>
  </si>
  <si>
    <t>Décret 87/77 du 06/02/1987</t>
  </si>
  <si>
    <t>Décret 86/1101 du 09/10/1986</t>
  </si>
  <si>
    <t>Décret 85/1490 du 31/12/1985</t>
  </si>
  <si>
    <t>Décret 85/784 du 24/07/1985</t>
  </si>
  <si>
    <t>Décret 84/1288 du 31/12/1984</t>
  </si>
  <si>
    <t>Décret 84/643 du 17/07/1984</t>
  </si>
  <si>
    <t>Décret 84/92 du 08/02/1984</t>
  </si>
  <si>
    <t>Décret 83/551 du 30/06/1983</t>
  </si>
  <si>
    <t>Décret 82/1142 du 29/12/1982</t>
  </si>
  <si>
    <t>Décret 72/930 du 11/10/1972</t>
  </si>
  <si>
    <t>Décret 71/1106 du 30/12/1971</t>
  </si>
  <si>
    <t>Décret 71/706 du 27/08/1971</t>
  </si>
  <si>
    <t>Le complément aux allocataires âgés de plus de 75 ans était majoré de 100,00 F.</t>
  </si>
  <si>
    <t>Décret 81/1166 du 30/12/1981</t>
  </si>
  <si>
    <t>Décret 81/681 du 30/06/1981</t>
  </si>
  <si>
    <t>Décret 80/1159 du 31/12/1980</t>
  </si>
  <si>
    <t>Décret 80/498 du 01/07/1980</t>
  </si>
  <si>
    <t>Décret 79/1057 du 07/12/1979</t>
  </si>
  <si>
    <t>Décret 79/567 du 03/07/1979</t>
  </si>
  <si>
    <t>Décret 78/1241 du 29/12/1978</t>
  </si>
  <si>
    <t>Décret 78/719 du 10/07/1978</t>
  </si>
  <si>
    <t>Décret 77/1291 du 24/11/1977</t>
  </si>
  <si>
    <t>Décret 77/615 du 15/06/1977</t>
  </si>
  <si>
    <t>Décret 76/1242 du 29/12/1976</t>
  </si>
  <si>
    <t>Décret 76/559 du 25/06/1976</t>
  </si>
  <si>
    <t>Décret 75/1341 du 31/12/1975</t>
  </si>
  <si>
    <t>Décret 75/209 du 28/03/1975</t>
  </si>
  <si>
    <t>Décret 74/1126 du 26/12/1974</t>
  </si>
  <si>
    <t>Décret 74/611 du 27/06/1974</t>
  </si>
  <si>
    <t>Décret 73/1137 du 21/12/1973</t>
  </si>
  <si>
    <t>Décret 73/691 du 18/07/1973</t>
  </si>
  <si>
    <t>Décret 72/929 du 11/10/1972</t>
  </si>
  <si>
    <t>Décret 71/705 du 27/08/1971</t>
  </si>
  <si>
    <r>
      <t xml:space="preserve">Montant de l'allocation de base de la PAJE
</t>
    </r>
    <r>
      <rPr>
        <b/>
        <sz val="8"/>
        <color theme="1"/>
        <rFont val="Calibri"/>
        <family val="2"/>
        <scheme val="minor"/>
      </rPr>
      <t>(en % de la BMAF)</t>
    </r>
  </si>
  <si>
    <t>Décret 70/879 du 29/09/1970</t>
  </si>
  <si>
    <t>Décret 69/878 du 26/09/1969</t>
  </si>
  <si>
    <t>Décret 68/585 du 29/06/1968</t>
  </si>
  <si>
    <t>Décret 67/1168 du 22/12/1967</t>
  </si>
  <si>
    <t>Décret 67/969 du 27/10/1967</t>
  </si>
  <si>
    <t>Décret 67/35 du 11/01/1967</t>
  </si>
  <si>
    <t>Décret 66/452 du 30/06/1966</t>
  </si>
  <si>
    <t>Décret 65/1153 du 24/12/1965</t>
  </si>
  <si>
    <t>Décret 65/12 du 08/01/1965</t>
  </si>
  <si>
    <t>Décret 63/921 du 06/09/1963</t>
  </si>
  <si>
    <t>Décret 62/440 du 14/04/1962</t>
  </si>
  <si>
    <t>Décret 93/1357 du 30/12/1993</t>
  </si>
  <si>
    <t>Décret 91/752 du 31/07/1991</t>
  </si>
  <si>
    <t>Décret 90/1242 du 31/12/1990</t>
  </si>
  <si>
    <t>Allocations familiales (AF)</t>
  </si>
  <si>
    <t>Complément familial (CF)</t>
  </si>
  <si>
    <t>Aides à la petite enfance (APE, APJE, AA, PAJE)</t>
  </si>
  <si>
    <t>Allocations Rentrée Scolaire (ARS)</t>
  </si>
  <si>
    <t>Allocations logements (AL)</t>
  </si>
  <si>
    <t>Décret 88/1239 du 30/12/1988</t>
  </si>
  <si>
    <t>Décret 87/1175 du 24/12/1987</t>
  </si>
  <si>
    <t>Décret 87/78 du 06/02/1987</t>
  </si>
  <si>
    <t>Les titulaires de l'allocation supplémentaire au 01/09/1979 ont bénéficié d'une majoration exceptionnelle de 200,00 F à cette date. Décret 79/811du 20/09/1979</t>
  </si>
  <si>
    <t>Décret 79/568 du 03/07/1979</t>
  </si>
  <si>
    <t>Décret 78/1242 du 29/12/1978</t>
  </si>
  <si>
    <t>Décret 78/720 du 10/07/1978</t>
  </si>
  <si>
    <t>Décret 77/1292 du 24/11/1977</t>
  </si>
  <si>
    <t>Décret 77/614 du 15/06/1977</t>
  </si>
  <si>
    <t>Décret 76/1243 du 29/12/1976</t>
  </si>
  <si>
    <t>Décret 76/560 du 25/06/1976</t>
  </si>
  <si>
    <t>Décret 75/1342 du 31/12/1975</t>
  </si>
  <si>
    <t>Décret du 13/09/1975</t>
  </si>
  <si>
    <t>Les titulaires de l'allocation supplémentaire au 01/09/1975 ont bénéficié d'une majoration exceptionnelle de 700,00 F à cette date. Décret du 13/09/1975</t>
  </si>
  <si>
    <t>Décret 75/210 du 28/03/1975</t>
  </si>
  <si>
    <t>Décret 74/1125 du 26/12/1974</t>
  </si>
  <si>
    <t>Décret 74/6128 du 27/06/1974</t>
  </si>
  <si>
    <t>Décret 74/160 du 26/02/1974</t>
  </si>
  <si>
    <t>Villes de plus de 5000 ha</t>
  </si>
  <si>
    <t xml:space="preserve">Note: </t>
  </si>
  <si>
    <t>Un décret du 14 avril 1962 supprime les différences pour la France</t>
  </si>
  <si>
    <t>Les titulaires de l'allocation supplémentaire au 01/02/1974 ont bénéficié d'une majoration exceptionnelle de 100,00 F à cette date. Décret 74/160 du 26/02/1974</t>
  </si>
  <si>
    <t>Décret 73/1138 du 21/12/1973</t>
  </si>
  <si>
    <t>Décret 73/692 du 18/07/1973</t>
  </si>
  <si>
    <t>Décret 96/1185 du 30/12/1996</t>
  </si>
  <si>
    <t>Décret 96/86 du 02/02/1996</t>
  </si>
  <si>
    <t>Décret 95/864 du 31/07/1995</t>
  </si>
  <si>
    <t>Décret 95/254 du 06/03/1995</t>
  </si>
  <si>
    <t>Décret 93/1357 du 30/12/1993</t>
  </si>
  <si>
    <t>Décret 93/202 du 11/02/1993</t>
  </si>
  <si>
    <t>Décret 86/1102 du 09/10/1986</t>
  </si>
  <si>
    <t>Décret 85/1491 du 31/12/1985</t>
  </si>
  <si>
    <t>Décret 85/785 du 24/07/1985</t>
  </si>
  <si>
    <t>Décret 84/1289 du 1/12/1984</t>
  </si>
  <si>
    <t>Décret 84/642 du 17/07/1984</t>
  </si>
  <si>
    <t>Décret 84/93 du 08/02/1984</t>
  </si>
  <si>
    <t>Décret 82/1143 du 29/12/1982</t>
  </si>
  <si>
    <t>Décret 82/560 du 29/06/1982</t>
  </si>
  <si>
    <t>Complément</t>
  </si>
  <si>
    <t>-</t>
  </si>
  <si>
    <t>Décret 81/1167 du 30/12/1981</t>
  </si>
  <si>
    <t>Décret 81/680 du 30/06/1981</t>
  </si>
  <si>
    <t>Décret 80/1158 du 31/12/1980</t>
  </si>
  <si>
    <t>Décret 80/865 du 31/10/1980</t>
  </si>
  <si>
    <t>Les titulaires de l'allocation supplémentaire au 01/10/1980 ont bénéficié d'une majoration exceptionnelle de 150,00 F à cette date. Décret 80/865 du 31/10/1980</t>
  </si>
  <si>
    <t>Décret 70/1004 du 30/10/1970</t>
  </si>
  <si>
    <t>Décret 69/879 du 26/09/1969</t>
  </si>
  <si>
    <t>Décret 69/60 du 20/01/1969</t>
  </si>
  <si>
    <t>Décret 68/101 du 31/01/1968</t>
  </si>
  <si>
    <t>308 pour les plus de 75 ans</t>
  </si>
  <si>
    <t>Décret 61/172 du 16/02/1961</t>
  </si>
  <si>
    <t>208 pour les plus de 75 ans</t>
  </si>
  <si>
    <t>31 200 AF</t>
  </si>
  <si>
    <t>6 800 AF</t>
  </si>
  <si>
    <t>Ordonnance du 30/12/1958</t>
  </si>
  <si>
    <t>pas trouvé de réf pour cette ordonnance au JO ??</t>
  </si>
  <si>
    <t>1 600 AF</t>
  </si>
  <si>
    <t>Ordonnance 58/890 du 24/09/1958</t>
  </si>
  <si>
    <t>Loi 56/639 du 30/06/1956 art. 6</t>
  </si>
  <si>
    <t>Référence</t>
  </si>
  <si>
    <t>Minimum vieillesse: AVTS (1962-2008)</t>
  </si>
  <si>
    <t>Minimum vieillesse: AVTS (1941-1961)</t>
  </si>
  <si>
    <t>Minimum vieillesse: Allocation supplémentaire (1982-2008)</t>
  </si>
  <si>
    <t>Minimum vieillesse: Allocation supplémentaire (1956-1982)</t>
  </si>
  <si>
    <t>Sources:</t>
  </si>
  <si>
    <t>Législation Cnav</t>
  </si>
  <si>
    <t>Base mensuelle des Allocations familiales (BMAF)</t>
  </si>
  <si>
    <r>
      <t>Montant de</t>
    </r>
    <r>
      <rPr>
        <b/>
        <sz val="10"/>
        <color indexed="8"/>
        <rFont val="Calibri"/>
        <family val="2"/>
      </rPr>
      <t xml:space="preserve"> la prime à la naissance</t>
    </r>
    <r>
      <rPr>
        <b/>
        <sz val="10"/>
        <color theme="1"/>
        <rFont val="Calibri"/>
        <family val="2"/>
        <scheme val="minor"/>
      </rPr>
      <t xml:space="preserve"> de la PAJE
</t>
    </r>
    <r>
      <rPr>
        <b/>
        <sz val="8"/>
        <color theme="1"/>
        <rFont val="Calibri"/>
        <family val="2"/>
        <scheme val="minor"/>
      </rPr>
      <t>(en % de la BMAF)</t>
    </r>
  </si>
  <si>
    <r>
      <t xml:space="preserve">Montant de la prime à l'adoption de la PAJE
</t>
    </r>
    <r>
      <rPr>
        <b/>
        <sz val="8"/>
        <color indexed="8"/>
        <rFont val="Calibri"/>
        <family val="2"/>
      </rPr>
      <t>(en % de la BMAF)</t>
    </r>
  </si>
  <si>
    <t>05/07/2005
17/09/2005</t>
  </si>
  <si>
    <t>Arrêté du 01/08/2005</t>
  </si>
  <si>
    <t>Arrêté du 17/07/2006</t>
  </si>
  <si>
    <t>Trou : quel plafond du 01/01 au 30/06/2004 ?</t>
  </si>
  <si>
    <t>Arrêté du 29/04/2002</t>
  </si>
  <si>
    <t>Arrêté du 28/06/2001</t>
  </si>
  <si>
    <t>Arrêté du 30/06/2000</t>
  </si>
  <si>
    <t>Les ressources sont celles de l'année N-1 (et non pas N-2 !)
Les plafonds sont valables du 01/07/N au 30/06/N+1</t>
  </si>
  <si>
    <r>
      <t xml:space="preserve">Montant de l'ASF - 1 parent
</t>
    </r>
    <r>
      <rPr>
        <b/>
        <sz val="8"/>
        <color indexed="8"/>
        <rFont val="Calibri"/>
        <family val="2"/>
      </rPr>
      <t>(en % de la BMAF)</t>
    </r>
  </si>
  <si>
    <r>
      <t xml:space="preserve">Montant de l'ASF - 0 parent
</t>
    </r>
    <r>
      <rPr>
        <b/>
        <sz val="8"/>
        <color indexed="8"/>
        <rFont val="Calibri"/>
        <family val="2"/>
      </rPr>
      <t>(en % de la BMAF)</t>
    </r>
  </si>
  <si>
    <r>
      <t xml:space="preserve">Montant minimum versé
</t>
    </r>
    <r>
      <rPr>
        <b/>
        <sz val="8"/>
        <color indexed="8"/>
        <rFont val="Calibri"/>
        <family val="2"/>
      </rPr>
      <t>2002-2011 : en €
1997-2001 : en FRF</t>
    </r>
  </si>
  <si>
    <t>Le montant minimal de RMI passe à 6 euros</t>
  </si>
  <si>
    <r>
      <t xml:space="preserve">Montant de base du RMI
</t>
    </r>
    <r>
      <rPr>
        <b/>
        <sz val="8"/>
        <color theme="1"/>
        <rFont val="Calibri"/>
        <family val="2"/>
        <scheme val="minor"/>
      </rPr>
      <t>2002-2011 : en €
1997-2001 : en FRF</t>
    </r>
  </si>
  <si>
    <t>Décret 96-1168 du 26/12/1996</t>
  </si>
  <si>
    <t>Décret 97-1250 du 29/12/1997</t>
  </si>
  <si>
    <t>Décret 98-1181 du 23/12/1998</t>
  </si>
  <si>
    <t>Décret 99-1045 du 14/12/1999</t>
  </si>
  <si>
    <t>Décret 2000-1286 du 26/12/2000</t>
  </si>
  <si>
    <t>Décret 2001-1319 du 28/12/2001</t>
  </si>
  <si>
    <t>Décret 2002-1617 du 31/12/2002</t>
  </si>
  <si>
    <t>Décret 2003-1282 du 26/12/2003</t>
  </si>
  <si>
    <t>Décret 2004-1537 du 30/12/2004</t>
  </si>
  <si>
    <t>Décret 2005-1700 du 29/12/2005</t>
  </si>
  <si>
    <t>Décret 2007-32 du 08/01/2007</t>
  </si>
  <si>
    <t>Décret 2009-190 du 17/02/2009</t>
  </si>
  <si>
    <r>
      <t xml:space="preserve">Montant de base du RSA
</t>
    </r>
    <r>
      <rPr>
        <b/>
        <sz val="8"/>
        <color theme="1"/>
        <rFont val="Calibri"/>
        <family val="2"/>
        <scheme val="minor"/>
      </rPr>
      <t>2002-2011 : en €
1997-2001 : en FRF</t>
    </r>
  </si>
  <si>
    <t>Décret 2010-54 du 15/01/2010</t>
  </si>
  <si>
    <t>Décret 2011-230 du 01/03/2011</t>
  </si>
  <si>
    <r>
      <t xml:space="preserve">Activité préalable pendant les 3 dernières années) si non respect de la condition d'âge ou d'enfant à charge
</t>
    </r>
    <r>
      <rPr>
        <b/>
        <sz val="8"/>
        <color theme="1"/>
        <rFont val="Calibri"/>
        <family val="2"/>
        <scheme val="minor"/>
      </rPr>
      <t>(en heures)</t>
    </r>
  </si>
  <si>
    <t>Hypothèse : réforme RSA jeune en vigueur au 01/01/2011 (au lieu du 01/09/2010)</t>
  </si>
  <si>
    <r>
      <t xml:space="preserve">Majoration montant maximal pour les couples
</t>
    </r>
    <r>
      <rPr>
        <b/>
        <sz val="8"/>
        <color theme="1"/>
        <rFont val="Calibri"/>
        <family val="2"/>
        <scheme val="minor"/>
      </rPr>
      <t>(en % de la base RSA)</t>
    </r>
  </si>
  <si>
    <r>
      <t xml:space="preserve">Majoration montant maximal pour les enfants supplémentaires
</t>
    </r>
    <r>
      <rPr>
        <b/>
        <sz val="8"/>
        <color theme="1"/>
        <rFont val="Calibri"/>
        <family val="2"/>
        <scheme val="minor"/>
      </rPr>
      <t>(en % de la base RSA)</t>
    </r>
  </si>
  <si>
    <r>
      <t xml:space="preserve">Majoration montant maximal pour les couples
</t>
    </r>
    <r>
      <rPr>
        <b/>
        <sz val="8"/>
        <color theme="1"/>
        <rFont val="Calibri"/>
        <family val="2"/>
        <scheme val="minor"/>
      </rPr>
      <t>(en % de la base RMI)</t>
    </r>
  </si>
  <si>
    <r>
      <t xml:space="preserve">Majoration montant maximal pour les enfants supplémentaires
</t>
    </r>
    <r>
      <rPr>
        <b/>
        <sz val="8"/>
        <color theme="1"/>
        <rFont val="Calibri"/>
        <family val="2"/>
        <scheme val="minor"/>
      </rPr>
      <t>(en % de la base RMI)</t>
    </r>
  </si>
  <si>
    <r>
      <t xml:space="preserve">Majoration isolement - femmes enceintes
</t>
    </r>
    <r>
      <rPr>
        <b/>
        <sz val="8"/>
        <rFont val="Calibri"/>
        <family val="2"/>
        <scheme val="minor"/>
      </rPr>
      <t>(en % de la base RSA)</t>
    </r>
  </si>
  <si>
    <r>
      <t xml:space="preserve">Majoration isolement par enfant à charge
</t>
    </r>
    <r>
      <rPr>
        <b/>
        <sz val="8"/>
        <rFont val="Calibri"/>
        <family val="2"/>
        <scheme val="minor"/>
      </rPr>
      <t>(en % de la base RSA)</t>
    </r>
  </si>
  <si>
    <r>
      <t xml:space="preserve">Taux sur revenus d'activité
</t>
    </r>
    <r>
      <rPr>
        <b/>
        <sz val="8"/>
        <color theme="1"/>
        <rFont val="Calibri"/>
        <family val="2"/>
        <scheme val="minor"/>
      </rPr>
      <t>(en %)</t>
    </r>
  </si>
  <si>
    <t>CASF</t>
  </si>
  <si>
    <t>Code de l'Action Sociale et des Familles</t>
  </si>
  <si>
    <r>
      <t xml:space="preserve">Forfait logement - 1 personne
</t>
    </r>
    <r>
      <rPr>
        <b/>
        <sz val="8"/>
        <color theme="1"/>
        <rFont val="Calibri"/>
        <family val="2"/>
        <scheme val="minor"/>
      </rPr>
      <t>(en % du montant forfaitaire du RSA pour 1 personne)</t>
    </r>
  </si>
  <si>
    <r>
      <t xml:space="preserve">Forfait logement - 2 personnes
</t>
    </r>
    <r>
      <rPr>
        <b/>
        <sz val="8"/>
        <color theme="1"/>
        <rFont val="Calibri"/>
        <family val="2"/>
        <scheme val="minor"/>
      </rPr>
      <t>(en % du montant forfaitaire du RSA pour 2 personnes)</t>
    </r>
  </si>
  <si>
    <r>
      <t xml:space="preserve">Forfait logement - 3 personnes et plus
</t>
    </r>
    <r>
      <rPr>
        <b/>
        <sz val="8"/>
        <color theme="1"/>
        <rFont val="Calibri"/>
        <family val="2"/>
        <scheme val="minor"/>
      </rPr>
      <t>(en % du montant forfaitaire du RSA pour 3 personnes)</t>
    </r>
  </si>
  <si>
    <t>Ajoute le PACS dans la notion de conjoint</t>
  </si>
  <si>
    <t>Décret 2004-1136, art. 4 du 21/10/2004 (abroge Décret 88-1111 du 12/12/1988, art. 1)
Nouveau texte : Art. R262-1 du CASF (version du 26/10/2004)</t>
  </si>
  <si>
    <t>Décret 93-509, art. 1 du 26/03/1993 (modif Décret 88-1112, art. 2 du 12/12/1988)</t>
  </si>
  <si>
    <t>Décret 2001-1203, art. 2 du 17/12/2001 (modif Décret 88-1112, art. 2 du 12/12/1988)</t>
  </si>
  <si>
    <t>Décret 90-386, art. 1 du 09/05/1990 (modif Décret 88-1111 du 12/12/1988, art. 1)</t>
  </si>
  <si>
    <t>Décret 2000-97, art. 8 du 03/02/2000 (modif Décret 88-1111 du 12/12/1988, art. 1)</t>
  </si>
  <si>
    <t>Décret 2009-716 du 18/06/2009, art. 11 (modif art. R262-1 du CASF)</t>
  </si>
  <si>
    <t>Décret 2009-404 du 15/04/2009, art. 2 (modif art. D262-4 du CASF)</t>
  </si>
  <si>
    <t>Décret 2010-961 du 25/08/2010, art. 1 (crée art. D262-25-1 du CASF)</t>
  </si>
  <si>
    <r>
      <t xml:space="preserve">Forfait logement - 2 personnes
</t>
    </r>
    <r>
      <rPr>
        <b/>
        <sz val="8"/>
        <color theme="1"/>
        <rFont val="Calibri"/>
        <family val="2"/>
        <scheme val="minor"/>
      </rPr>
      <t>(en % du montant forfaitaire du RMI pour 2 personnes)</t>
    </r>
  </si>
  <si>
    <r>
      <t xml:space="preserve">Forfait logement - 3 personnes et plus
</t>
    </r>
    <r>
      <rPr>
        <b/>
        <sz val="8"/>
        <color theme="1"/>
        <rFont val="Calibri"/>
        <family val="2"/>
        <scheme val="minor"/>
      </rPr>
      <t>(en % du montant forfaitaire du RMI pour 3 personnes)</t>
    </r>
  </si>
  <si>
    <t>Ajoute le PACS dans notion de conjoint</t>
  </si>
  <si>
    <r>
      <t xml:space="preserve">Montant - femmes enceinte
</t>
    </r>
    <r>
      <rPr>
        <b/>
        <sz val="8"/>
        <color theme="1"/>
        <rFont val="Calibri"/>
        <family val="2"/>
        <scheme val="minor"/>
      </rPr>
      <t>(en % de la BMAF)</t>
    </r>
  </si>
  <si>
    <r>
      <t xml:space="preserve">Supplément par enfant
</t>
    </r>
    <r>
      <rPr>
        <b/>
        <sz val="8"/>
        <color theme="1"/>
        <rFont val="Calibri"/>
        <family val="2"/>
        <scheme val="minor"/>
      </rPr>
      <t>(en % de la BMAF)</t>
    </r>
  </si>
  <si>
    <t>Décret 85-1353, art. 1 du 17/12/1985 (crée l'art. R524-5 du CSS)</t>
  </si>
  <si>
    <t>Décret 2006-1197, art. 14 du 29/09/2006 (transfert des barèmes ci-contre de l'art. R524-5 du CSS à l'art. R524-2 du CSS)</t>
  </si>
  <si>
    <t>Décret 2009-404, art. 4 du 15/04/2009 (abroge l'art. R524-2 du CSS)</t>
  </si>
  <si>
    <t>Décret 85-1353, art. 1 du 17/12/1985 (crée art. R524-4 du CSS)</t>
  </si>
  <si>
    <t>Même évaluation de l'avantage en nature que pour les cotisations sociales</t>
  </si>
  <si>
    <t>Décret 97-1245, art. 1 du 29/12/1997 (modif art. R512-2 du CSS)</t>
  </si>
  <si>
    <t>Décret 98-1213, art. 1 du 29/12/1998 (modif art. R512-2 du CSS)</t>
  </si>
  <si>
    <t>Décret 2000-71, art. 1 du 28/01/2000 (modif art. R512-2 du CSS)</t>
  </si>
  <si>
    <t>Décret 86-150, art. 2 du 30/01/1986 (modif art. D521-1 du CSS)</t>
  </si>
  <si>
    <t>Décret 98-1214, art. 1 du 29/12/1998 (modif art. D521-1 du CSS)</t>
  </si>
  <si>
    <t>Décret 2008-409, art. 1 du 28/04/2008 (modif art. R521-1 du CSS)
Décret 2008-410, art. 1 du 28/04/2008 (modif art. D521-1 du CSS)</t>
  </si>
  <si>
    <t>29/04/2008
29/04/2008</t>
  </si>
  <si>
    <t>Décret 85-1353, art. 1 du 17/12/1985 (crée art. R521-1 du CSS)</t>
  </si>
  <si>
    <t>Décret 98-108, art. 1 du 26/02/1998 (transfère le paramètre à l'art. R521-4 du CSS)</t>
  </si>
  <si>
    <t>Décret 99-39, art. 1 du 19/01/1999 (transfère paramètre à art. R521-1 du CSS)</t>
  </si>
  <si>
    <t>LFSS 98-1194, art. 18 du 23/12/1998 (modif art. L521-1 du CSS)</t>
  </si>
  <si>
    <t>LFSS 97-1164, art. 23 du 19/12/1997 (modif art. L521-1 du CSS)
Décret 98-108, art. 1 du 26/02/1998 (fixe les plafonds)</t>
  </si>
  <si>
    <t>23/12/1997
27/02/1998</t>
  </si>
  <si>
    <r>
      <rPr>
        <b/>
        <sz val="11"/>
        <rFont val="Arial"/>
        <family val="2"/>
      </rPr>
      <t>Plafonds de ressources - 0 enfants - couples monoactifs</t>
    </r>
    <r>
      <rPr>
        <b/>
        <sz val="10"/>
        <rFont val="Arial"/>
        <family val="2"/>
      </rPr>
      <t xml:space="preserve">
</t>
    </r>
    <r>
      <rPr>
        <b/>
        <sz val="9"/>
        <rFont val="Arial"/>
        <family val="2"/>
      </rPr>
      <t>2002-2011 : €
1997-2001 : FRF</t>
    </r>
  </si>
  <si>
    <r>
      <t xml:space="preserve">Majoration plafond - couples biactifs et parents isolés
</t>
    </r>
    <r>
      <rPr>
        <b/>
        <sz val="9"/>
        <rFont val="Arial"/>
        <family val="2"/>
      </rPr>
      <t>2002-2011 : €
1997-2001 : FRF</t>
    </r>
  </si>
  <si>
    <r>
      <rPr>
        <b/>
        <sz val="11"/>
        <rFont val="Arial"/>
        <family val="2"/>
      </rPr>
      <t xml:space="preserve">Majoration plafond - par enfant supplémentaire
</t>
    </r>
    <r>
      <rPr>
        <b/>
        <sz val="9"/>
        <rFont val="Arial"/>
        <family val="2"/>
      </rPr>
      <t>2002-2011 : €
1997-2001 : FRF</t>
    </r>
  </si>
  <si>
    <t xml:space="preserve">Décret 85-1353, art. 1 du 17/12/1985 (crée art. L522-1 et R522-1 du CSS)
Décret 89-600, art. 4 du 28/08/1989 (modif art. D522-1)
</t>
  </si>
  <si>
    <t>21/12/1985
31/08/1989</t>
  </si>
  <si>
    <t>Décret 2000-71, art. 3 du 28/01/2000 (modif art. R522-1 du CSS)</t>
  </si>
  <si>
    <t>Décret 2003-1393, art. 1 du 31/12/2003 (modif art. R522-2 du CSS)</t>
  </si>
  <si>
    <t>Ordonnance n°96-51, art. 4 du 24/01/1996 (modif art. L522-2 du CSS, en vigueur au 01/07/1997)</t>
  </si>
  <si>
    <t>Loi n°98-1194, art 19 du 23/12/1998 (modif art. L543-1 du CSS)</t>
  </si>
  <si>
    <r>
      <rPr>
        <i/>
        <sz val="11"/>
        <color theme="1"/>
        <rFont val="Calibri"/>
        <family val="2"/>
        <scheme val="minor"/>
      </rPr>
      <t>La loi :</t>
    </r>
    <r>
      <rPr>
        <sz val="11"/>
        <color theme="1"/>
        <rFont val="Calibri"/>
        <family val="2"/>
        <scheme val="minor"/>
      </rPr>
      <t xml:space="preserve"> Le montant varie avec l'âge
</t>
    </r>
    <r>
      <rPr>
        <i/>
        <sz val="11"/>
        <color theme="1"/>
        <rFont val="Calibri"/>
        <family val="2"/>
        <scheme val="minor"/>
      </rPr>
      <t>Le décret :</t>
    </r>
    <r>
      <rPr>
        <sz val="11"/>
        <color theme="1"/>
        <rFont val="Calibri"/>
        <family val="2"/>
        <scheme val="minor"/>
      </rPr>
      <t xml:space="preserve"> Changement de taux. Au regard de la date du JO, ce nouveau taux devrait s'appliquer pour la rentrée 2008. Or, ce n'est pas la cas : cf. dico permanent</t>
    </r>
  </si>
  <si>
    <t>Conditions</t>
  </si>
  <si>
    <t>Age maximal au 15 septembre de l'année de la rentrée scolaire</t>
  </si>
  <si>
    <t>Age minimal avant le 1er février de l'année suivant celle la rentrée scolaire</t>
  </si>
  <si>
    <t>Décret 90-776, art. 1 du 03/09/1990 (modif R543-2 du CSS)</t>
  </si>
  <si>
    <t>Décret 2001-719, art. 1 du 31/07/2001 (modif art. D543-1 du CSS)</t>
  </si>
  <si>
    <t>Loi n°2007-1786, art. 93 du 19/12/2007 (modif art. L543-1 du CSS)
Décret 2008-767, art. 1 du 31/07/2008 (modif art. D543-1 du CSS)</t>
  </si>
  <si>
    <t>Montant en-dessous duquel l'ARS n'est pas versée</t>
  </si>
  <si>
    <t>Décret 2002-1060, art. 2 du 07/08/2002 (crée art. D543-2 du CSS)</t>
  </si>
  <si>
    <t>Décret 96-553, art. 8 du 20/06/1996 (modif art. R543-5 du CSS, en vigueur le 01/07/1997)</t>
  </si>
  <si>
    <t>Décret 2008-604, art. 1 du 26/06/2008 (modif art. R543-5 du CSS)
Décret 2008-765, art. 1 du 30/07/2008 (modif art. R543-5 du CSS)</t>
  </si>
  <si>
    <t>Loi n°90-590, art. 1 du 06/07/1990 (modif art. L543-1 du CSS)
Décret 85-1354, art. 1 du 17/12/1985 (crée art. D543-1 du CSS)
Décret 90-526, art. 2 du 28/06/1990 (modif art. R543-1 du CSS)</t>
  </si>
  <si>
    <t>11/07/1990
21/12/1985
29/06/1990</t>
  </si>
  <si>
    <t>Décret 99-535, art. 1 du 28/06/1999 (modif art. R543-1 du CSS)</t>
  </si>
  <si>
    <t>relatif à la suppression de la condition de percevoir une autre aide</t>
  </si>
  <si>
    <t>Loi 2003-1199, art. 60 II du 18/12/2003 (modif art. L531-1 du CSS)
Décret 2003-1394, art. 1 du 31/12/2003 (modif art. D531-1 du CSS)</t>
  </si>
  <si>
    <t>19/12/2003
01/01/2004</t>
  </si>
  <si>
    <t>Ordonnance n°96-51, art. 5 du 24/01/1996 (modif art. L531-1 du CSS)
Décret 96-553, art. 3 du 20/06/1996 (modif art. R531-1 du CSS)
Décret 95-180, art. 1 du 16/02/1995 (modif art. D531-1 du CSS)</t>
  </si>
  <si>
    <t>Décret 97-83, art. 1 du 30/01/1997 (modif art. R531-9 du CSS)</t>
  </si>
  <si>
    <t>NB : le calcul des ressources est assez compliqué : pas détaillé ici : cf. art. R531-1 et s du CSS.</t>
  </si>
  <si>
    <t>Décret 95-165, art. 1 du 16/02/1995 (modif art. R531-9 du CSS)
Ordonnance n°96-51, art. 4 et 5 du 24/01/1996 (modif art. L531-2 du CSS)</t>
  </si>
  <si>
    <t>18/02/1995
25/01/1996</t>
  </si>
  <si>
    <t>Décret 2003-1393, art. 2 du 31/12/2003 (abroge art. R531-9 du CSS)
Loi 2003-1199, art. 60 II du 18/12/2003 (modif L531-2 du CSS)</t>
  </si>
  <si>
    <t>01/01/2004
19/12/2003</t>
  </si>
  <si>
    <r>
      <rPr>
        <i/>
        <sz val="11"/>
        <color theme="1"/>
        <rFont val="Calibri"/>
        <family val="2"/>
        <scheme val="minor"/>
      </rPr>
      <t>Loi</t>
    </r>
    <r>
      <rPr>
        <sz val="11"/>
        <color theme="1"/>
        <rFont val="Calibri"/>
        <family val="2"/>
        <scheme val="minor"/>
      </rPr>
      <t xml:space="preserve"> : crée la PAJE qui remplace en partie l'APJE</t>
    </r>
  </si>
  <si>
    <t>Décret 85-1353, art. 1 du 17/12/1985 (crée art. L522-2 et R522-2 du CSS)</t>
  </si>
  <si>
    <t xml:space="preserve">art. R222-2 : la réglementation des plafonds est la même que pour l'APJE
art. L522-2 : l'évolution des plafonds est fonction de celle des salaires
</t>
  </si>
  <si>
    <t>Suppression de l'APJE =&gt; le renvoi à la réglementation des plafonds de l'APJE n'est plus possible.
=&gt; règlementation propre au CF</t>
  </si>
  <si>
    <r>
      <rPr>
        <i/>
        <sz val="11"/>
        <color theme="1"/>
        <rFont val="Calibri"/>
        <family val="2"/>
        <scheme val="minor"/>
      </rPr>
      <t>Loi</t>
    </r>
    <r>
      <rPr>
        <sz val="11"/>
        <color theme="1"/>
        <rFont val="Calibri"/>
        <family val="2"/>
        <scheme val="minor"/>
      </rPr>
      <t xml:space="preserve"> : remplacement de l'APJE par la PAJE; Mais, la transition est progressive, jusqu'à fin 2006 (cf. art. 60, VIII de la loi).
</t>
    </r>
    <r>
      <rPr>
        <i/>
        <sz val="11"/>
        <color theme="1"/>
        <rFont val="Calibri"/>
        <family val="2"/>
        <scheme val="minor"/>
      </rPr>
      <t>Décret</t>
    </r>
    <r>
      <rPr>
        <sz val="11"/>
        <color theme="1"/>
        <rFont val="Calibri"/>
        <family val="2"/>
        <scheme val="minor"/>
      </rPr>
      <t xml:space="preserve"> : suppression du taux d'APJE dans art. D531-1 du CSS</t>
    </r>
  </si>
  <si>
    <t>La PAJE remplace en partie l'allocation d'adoption. Mais, transition progressive, jusqu'à fin 2006 (cf. art. 60, VIII de la loi).</t>
  </si>
  <si>
    <t>Loi n°96-604, art. 51 et 49 du 05/07/1996 (modif art. L535-1 et L535-2 du CSS)</t>
  </si>
  <si>
    <t>Loi qui assure la parité des droits sociaux attachés à la naissance et à l'adoption.
Loi qui aligne l'allocation d'adoption sur l'APJE (mêmes montants et mêmes plafonds (par contre, durée de l'aide, à fixer par décret).</t>
  </si>
  <si>
    <t>Montants</t>
  </si>
  <si>
    <t>Disparition du dispositif</t>
  </si>
  <si>
    <t>Loi 2003-1199, art. 60 II du 18/12/2003 (abroge art. L535-1 et L535-2 du CSS)</t>
  </si>
  <si>
    <t>Règles de cumul</t>
  </si>
  <si>
    <t>NB : allocation non cumulable avec CF, ni avec l'ASF. De plus, cumulable avec APJE pendant une durée déterminée. Cf. art L535-2 du CSS, version suite à la loi 96-604.</t>
  </si>
  <si>
    <t>Loi n°2008-1425, art. 181 du 27/12/2008 (modif art. L523-1 du CSS)</t>
  </si>
  <si>
    <t>Inclut le PACS dans le concept du couple</t>
  </si>
  <si>
    <t>21/12/1985
21/12/1985</t>
  </si>
  <si>
    <t>Décret 85-1353, art. 1 du 17/12/1985 (crée art. L523-1 et s., art. R523-1 et s. du CSS)
Décret 85-1354, art. 1 du 17/12/1985 (crée art. D523-1 du CSS)</t>
  </si>
  <si>
    <t>Les taux sont à l'art. R523-7 du CSS</t>
  </si>
  <si>
    <t>Loi n°99-944, art. 10 du 15/11/1999 (modif art. L523-2 du CSS)</t>
  </si>
  <si>
    <t>Loi 2003-1199, art. 60 II du 18/12/2003 (modif art. L532-1 du CSS)</t>
  </si>
  <si>
    <t>Loi 2006-1640, art. 123 du 21/12/2006 (modif art. L532-1 du CSS)</t>
  </si>
  <si>
    <t>Non cumulable avec le CF</t>
  </si>
  <si>
    <t>Décret 2003-1393, art. 2 du 31/12/2003 (modif art. R531-1 du CSS)</t>
  </si>
  <si>
    <t>Décret 2008-604, art. 1 du 26/06/2008 (modif art. R531-1 du CSS)</t>
  </si>
  <si>
    <t>Réforme à venir pour l'année 2012.</t>
  </si>
  <si>
    <t>Tous les détails concernant la détermination des ressources, les durées prises en comptes et les dispositions pour les changements de situations sont indiqués dans les art. R532-1 et s. du CSS.</t>
  </si>
  <si>
    <t>Le montant des plafonds est, pour la période 2004-2006 le même que pour le CF : si le temps, trouver la référence législative de cela.</t>
  </si>
  <si>
    <t>Loi n°2003-1199, art. 60 II du 18/12/2003 (crée art. L531-3 du CSS)
Décret 2003-1394, art. 1 du 31/12/2003 (modif art. D531-1 du CSS et crée art. D531-3 du CSS)</t>
  </si>
  <si>
    <t>Loi n°2006-1640, art.123 du 21/12/2006 (modif art. L531-3 du CSS)
Décret 2007-124, art. 1 du 29/01/2007 (modif art. D531-3 du CSS)</t>
  </si>
  <si>
    <t>Mêmes conditions que celles pour les personnes à charge évoquées dans la feuille "infos_ménage"</t>
  </si>
  <si>
    <t>Loi 2003-1199, art. 60 II, du 18/12/2003 (modif art. L531-2 du CSS)
Décret 2003-1394, art. 1 du 31/12/2003 (crée art. D531-2 du CSS)</t>
  </si>
  <si>
    <t>Loi 2005-744, art. 8 du 04/07/2005 (modif art. L531-2 du CSS)
Décret 2005-1172, art. 1 du 12/09/2005 (modif art. D531-2 du CSS)</t>
  </si>
  <si>
    <r>
      <rPr>
        <i/>
        <sz val="11"/>
        <color theme="1"/>
        <rFont val="Calibri"/>
        <family val="2"/>
        <scheme val="minor"/>
      </rPr>
      <t>Loi</t>
    </r>
    <r>
      <rPr>
        <sz val="11"/>
        <color theme="1"/>
        <rFont val="Calibri"/>
        <family val="2"/>
        <scheme val="minor"/>
      </rPr>
      <t xml:space="preserve"> : Le montant de la prime devient majoré en cas d'adoption.
</t>
    </r>
    <r>
      <rPr>
        <i/>
        <sz val="11"/>
        <color theme="1"/>
        <rFont val="Calibri"/>
        <family val="2"/>
        <scheme val="minor"/>
      </rPr>
      <t xml:space="preserve">Décret </t>
    </r>
    <r>
      <rPr>
        <sz val="11"/>
        <color theme="1"/>
        <rFont val="Calibri"/>
        <family val="2"/>
        <scheme val="minor"/>
      </rPr>
      <t>: précise le nouveau taux pour la prime à l'adoption.</t>
    </r>
  </si>
  <si>
    <t>art. D531-1 : fixe l'âge limite
art. D531-3 : fixe le montant de l'aide (en % de la BMAF)</t>
  </si>
  <si>
    <t>Prime versée "avant la fin du dernier jour du mois civil suivant le sixième mois de la grossesse" (cf. art. D531-2 du CSS)</t>
  </si>
  <si>
    <t>24/12/2002
28/06/2003</t>
  </si>
  <si>
    <t>Nombre minimal d'enfant pour avoir droit à majoration forfaitaire pour les plus de 20 ans</t>
  </si>
  <si>
    <t>En vertu de l'article R512-2 du CSS, la base à appliquer à ce pourcentage est le SMIC horaire définis aux articles L141-1 à L141-9 du Code du Travail, multiplié par 169.</t>
  </si>
  <si>
    <t>Décret 90-526, art. 1 et 5 du 28/06/1990, en vigueur au 01/07/1990 (modif art. R512-2 du CSS)</t>
  </si>
  <si>
    <r>
      <t xml:space="preserve">Durée pendant laquelle la majoration pour les plus de 20 ans est versée
</t>
    </r>
    <r>
      <rPr>
        <b/>
        <sz val="8"/>
        <color theme="1"/>
        <rFont val="Arial"/>
        <family val="2"/>
      </rPr>
      <t>En année</t>
    </r>
  </si>
  <si>
    <t>Chaque enfant "qui atteindra son sixième anniversaire avant le 1er février de l'année suivant celle de la rentrée scolaire" (art. R543-2 du CSS)</t>
  </si>
  <si>
    <t>"tout enfant qui n'a pas atteint l'âge de dix-huit ans révolus au 15 septembre de l'année considérée"(art. R543-2 du CSS)</t>
  </si>
  <si>
    <r>
      <rPr>
        <i/>
        <sz val="11"/>
        <color theme="1"/>
        <rFont val="Calibri"/>
        <family val="2"/>
        <scheme val="minor"/>
      </rPr>
      <t xml:space="preserve">Entrée à 6 ans : </t>
    </r>
    <r>
      <rPr>
        <sz val="11"/>
        <color theme="1"/>
        <rFont val="Calibri"/>
        <family val="2"/>
        <scheme val="minor"/>
      </rPr>
      <t xml:space="preserve">Chaque enfant "qui atteindra son sixième anniversaire avant le 1er février de l'année suivant celle de la rentrée scolaire" (art. R543-2 du CSS)
</t>
    </r>
    <r>
      <rPr>
        <i/>
        <sz val="11"/>
        <color theme="1"/>
        <rFont val="Calibri"/>
        <family val="2"/>
        <scheme val="minor"/>
      </rPr>
      <t>Limite de 11 ans :</t>
    </r>
    <r>
      <rPr>
        <sz val="11"/>
        <color theme="1"/>
        <rFont val="Calibri"/>
        <family val="2"/>
        <scheme val="minor"/>
      </rPr>
      <t xml:space="preserve"> l'enfant sort de cette catégorie s'il atteint ses 11 ans "au cours de l'année civile de la rentrée scolaire" (art. R543-2 du CSS)</t>
    </r>
  </si>
  <si>
    <r>
      <rPr>
        <i/>
        <sz val="11"/>
        <color theme="1"/>
        <rFont val="Calibri"/>
        <family val="2"/>
        <scheme val="minor"/>
      </rPr>
      <t>Limite de 15 ans :</t>
    </r>
    <r>
      <rPr>
        <sz val="11"/>
        <color theme="1"/>
        <rFont val="Calibri"/>
        <family val="2"/>
        <scheme val="minor"/>
      </rPr>
      <t xml:space="preserve"> l'enfant entre dans cette catégorie s'il atteint ses 15 ans "au cours de l'année civile de la rentrée scolaire" (art. R543-2 du CSS)
</t>
    </r>
    <r>
      <rPr>
        <i/>
        <sz val="11"/>
        <color theme="1"/>
        <rFont val="Calibri"/>
        <family val="2"/>
        <scheme val="minor"/>
      </rPr>
      <t>Limite de 18 ans :</t>
    </r>
    <r>
      <rPr>
        <sz val="11"/>
        <color theme="1"/>
        <rFont val="Calibri"/>
        <family val="2"/>
        <scheme val="minor"/>
      </rPr>
      <t xml:space="preserve"> "tout enfant qui n'a pas atteint l'âge de dix-huit ans révolus au 15 septembre de l'année considérée"(art. R543-2 du CSS)</t>
    </r>
  </si>
  <si>
    <r>
      <rPr>
        <i/>
        <sz val="11"/>
        <color theme="1"/>
        <rFont val="Calibri"/>
        <family val="2"/>
        <scheme val="minor"/>
      </rPr>
      <t xml:space="preserve">Limite de 11 ans : </t>
    </r>
    <r>
      <rPr>
        <sz val="11"/>
        <color theme="1"/>
        <rFont val="Calibri"/>
        <family val="2"/>
        <scheme val="minor"/>
      </rPr>
      <t xml:space="preserve">l'enfant entre dans cette catégorie s'il atteint ses 11 ans "au cours de l'année civile de la rentrée scolaire" (art. R543-2 du CSS)
</t>
    </r>
    <r>
      <rPr>
        <i/>
        <sz val="11"/>
        <color theme="1"/>
        <rFont val="Calibri"/>
        <family val="2"/>
        <scheme val="minor"/>
      </rPr>
      <t>Limite de 15 ans :</t>
    </r>
    <r>
      <rPr>
        <sz val="11"/>
        <color theme="1"/>
        <rFont val="Calibri"/>
        <family val="2"/>
        <scheme val="minor"/>
      </rPr>
      <t xml:space="preserve"> l'enfant sort de cette catégorie s'il atteint ses 15 ans "au cours de l'année civile de la rentrée scolaire" (art. R543-2 du CSS)</t>
    </r>
  </si>
  <si>
    <t>25/01/1996 en vigueur le 01/07/1997</t>
  </si>
  <si>
    <t>"01/07" --&gt;"01/01".
"année civile précédente" --&gt; "année civile de référence"</t>
  </si>
  <si>
    <t>Décret 2008-604, art. 1 du 26/06/2008 (modif art. R522-2 du CSS)</t>
  </si>
  <si>
    <t>Concernant les plafonds, PB : dans la loi, nous ne trouvons pas tous les arrêtés de revalorisation. De plus, avant 2004, réforme du calcul des plafonds. Mais je ne comprend pas l'ancien système et quand je prend les anciens plafonds, je vois que les règles de calcul sont lezs même que celles du nouveau système. Bizarre.</t>
  </si>
  <si>
    <t>Mêmes plafonds que pour l'APJE : cf. feuille "APJE"</t>
  </si>
  <si>
    <t>Même chose que pour l'allocation de base de la PAJE (l'art. R531-1 du CSS est un article commun à l'allocation de base, à la prime à la naissance et à la prime à l'adoption de la PAJE) : cf. feuille "PAJE_base"</t>
  </si>
  <si>
    <t>Allocation différentielle</t>
  </si>
  <si>
    <t>Décret 2008-604, art. 1 du 26/06/2008 (modif art. R522-3 du CSS)</t>
  </si>
  <si>
    <t>01/07 --&gt;01/01 + année de ref --&gt; année civile de ref</t>
  </si>
  <si>
    <t>Décret 85-1353, art. 1 du 17/12/1985 (crée art. L522-2 et R522-3 du CSS)</t>
  </si>
  <si>
    <t>Décret 2008-766, art. 2 du 30/07/2008 (modif art. R543-6-1 du CSS)</t>
  </si>
  <si>
    <t>Modification de la règle de calcul de l'allocation différentielle due au passage de la différentiation de l'ARS en fonction de l'âge</t>
  </si>
  <si>
    <t>Loi 2001-1246, art. 61 du 21/12/2001 (modif art. L543-2 du CSS)
Décret 2002-1059, art. 1 du 07/08/2002 (crée art. R543-6-1 du CSS)</t>
  </si>
  <si>
    <t>26/12/2001
08/08/2002</t>
  </si>
  <si>
    <t>Pas d'allocation différentielle</t>
  </si>
  <si>
    <t>Décret 2003-1393, art. 2 du 31/12/2003 (abroge art. R531-15 du CSS)</t>
  </si>
  <si>
    <t>Suppression de l'APJE : suppression progressive (cf. art. 60, VIII de la loi 2003-1199)</t>
  </si>
  <si>
    <t>Ordonnance 96-51, art. 4 et 5 du 24/01/1996 (modif (art. L531-2 du CSS)
Décret 96-553, art. 1 du 20/06/1996 ( modif art. R531-15 du CSS)</t>
  </si>
  <si>
    <t>25/01/1996
22/06/1996</t>
  </si>
  <si>
    <t>Il n'y a plus d'APJE</t>
  </si>
  <si>
    <t>Décret 99-39, art. 1, 19/01/1999 (abroge art. R521-3 du CSS)</t>
  </si>
  <si>
    <t>Suppression de la condition de ressources pour les AF =&gt; suppression de l'allocations différentielle</t>
  </si>
  <si>
    <t>Loi 97-1164, art. 23 du 19/12/1997 (modif art. L521-1 du CSS)
Décret 98-108, art. 1 du 26/02/1998 (crée art. R521-3 du CSS)</t>
  </si>
  <si>
    <t>Nombre d'enfant à partir duquel l'ainé donne droit à majoration</t>
  </si>
  <si>
    <t>Taux</t>
  </si>
  <si>
    <t>Nombre d'enfant minimal pour avoir droit à l'allocation</t>
  </si>
  <si>
    <t>Décret 85-1353, art. 1 du 17/12/1985 (crée art. L521-1 du CSS)</t>
  </si>
  <si>
    <t>Loi 97-1164, art. 23 du 19/12/1997 (modif art. L521-1 du CSS)</t>
  </si>
  <si>
    <t>Ajoute la condition de ressources</t>
  </si>
  <si>
    <t>Loi 98-1194, art. 18 du 23/12/1998 (modif art. L521-1 du CSS)</t>
  </si>
  <si>
    <t>27/12/1998 (en vigueur le 01/01/1999)</t>
  </si>
  <si>
    <t>Supprime la condition de ressources</t>
  </si>
  <si>
    <t>Changement de règle de revalorisation annuelle des plafonds</t>
  </si>
  <si>
    <t>Ouverture des droits "à compter du premier jour du mois civil suivant le troisième mois de grossesse" (art. R531-1 du CSS).</t>
  </si>
  <si>
    <t>Ouverture des droits "jusqu'au dernier jour du mois civil précédant celui au cours duquel l'enfant ou le plus jeune des enfants à charge atteint l'âge de trois ans" (art. R531-1 du CSS).</t>
  </si>
  <si>
    <t>Cumul de plusieurs APJE "courtes" et "longues" seulement pour des naissances multiples simultanées. Les APJE longues peuvent se cumuler avec les APJE courtes (cf. art. L531-1 du CSS)</t>
  </si>
  <si>
    <t>"Plusieurs allocations de base ne peuvent se cumuler que pour les enfants issus de naissances multiples ou en cas d'adoptions multiples simultanées" (art. L531-3 du CSS)</t>
  </si>
  <si>
    <t>Non cumulable avec le CF si les enfants ne sont pas adoptés
Non cumulable avec le CF et l'ASF si les enfants sont adoptés</t>
  </si>
  <si>
    <t>Forfait logement</t>
  </si>
  <si>
    <t>Définition des enfants à charge</t>
  </si>
  <si>
    <t>Règle</t>
  </si>
  <si>
    <t>cf. art. 2 du titre 1er du Décret 88-111 du 12/12/1988 (ce texte de loi a été modifié plusieurs fois dans la pétiode 1997-2004 mais ces modifications sont sans importance).
Article abrogé par le Décret 2004-1136, art. 4 du 21/10/2004 (JO du 26/10/2004)</t>
  </si>
  <si>
    <t>Le règlement est le même. Seul l'emplacement du texte a changé. Nouvel emplacement : art. R262-2 du CASF</t>
  </si>
  <si>
    <t>Mêmes règles que pour le RMI : cf. feuille "RMI"</t>
  </si>
  <si>
    <t>Décret 2009-404, art. 2 du 15/04/2009 (modif art. R262-3 du CASF)</t>
  </si>
  <si>
    <t>Décret 2010-961, art. 1 du 25/08/2010 (modif art. R262-3 du CASF)</t>
  </si>
  <si>
    <t>Modif: le réglement qui exclut les personnes dont les ressources sont &gt;= à la majoration à laquelle il donne droit s'applique maintenant aux jeunes bénéficiant du RSA jeune</t>
  </si>
  <si>
    <t>Loi n°2006-1666, art. 135 du 21/12/2006 (modif art. L524-1 du CSS)
Décret 2007-125, art. 1 du 30/01/2007 (modif art. D524-1 du CSS)</t>
  </si>
  <si>
    <t>27/12/2006
31/01/2007</t>
  </si>
  <si>
    <t>Même forfait logement que le RMI : cf. feuille "RMI"</t>
  </si>
  <si>
    <t>Décret 2009-404, art. 4 du 15/04/2009 (abroge art. D524-1 du CSS)</t>
  </si>
  <si>
    <t>Transfert d'un article à un autre</t>
  </si>
  <si>
    <t>Disparition de l'API</t>
  </si>
  <si>
    <r>
      <rPr>
        <i/>
        <sz val="11"/>
        <color theme="1"/>
        <rFont val="Calibri"/>
        <family val="2"/>
        <scheme val="minor"/>
      </rPr>
      <t>Loi :</t>
    </r>
    <r>
      <rPr>
        <sz val="11"/>
        <color theme="1"/>
        <rFont val="Calibri"/>
        <family val="2"/>
        <scheme val="minor"/>
      </rPr>
      <t xml:space="preserve"> Calcul du forfait passe en % du RMI
</t>
    </r>
    <r>
      <rPr>
        <i/>
        <sz val="11"/>
        <color theme="1"/>
        <rFont val="Calibri"/>
        <family val="2"/>
        <scheme val="minor"/>
      </rPr>
      <t>Décret :</t>
    </r>
    <r>
      <rPr>
        <sz val="11"/>
        <color theme="1"/>
        <rFont val="Calibri"/>
        <family val="2"/>
        <scheme val="minor"/>
      </rPr>
      <t xml:space="preserve"> dit que le forfait logement de l'API suit maintenant la même règle que le RMI</t>
    </r>
  </si>
  <si>
    <t>Suppression de l'API</t>
  </si>
  <si>
    <t>Décret 88-1111, Titre 2, art. 4 et 9 du 12/12/1988</t>
  </si>
  <si>
    <t>Décret 2000-97, art. 8 du 03/02/2000 (modif Décret 88-1111, Titre 2, art. 4 et 9 du 12/12/1988)</t>
  </si>
  <si>
    <t>Décret 2004-1136, art. 4 du 21/10/2004 (abroge Décret 88-1111, Titre 2, art. 4 et 9du 12/12/1988 et transfert vers un nouveau texte)</t>
  </si>
  <si>
    <t>Changement de l'emplacement du règlement : nouveaux textes : 
L'art 4 est remplacé par l'art. R262-4 du CASF (version du 26/10/2004)
L'art 9 est remplacé par l'art. R262-7 du CASF (version du 26/10/2004)</t>
  </si>
  <si>
    <t>Décret 2009-404, art. 2 du 15/04/2009 (modif art. R262-4 (qui devient D262-4) et R262-7 du CASF)</t>
  </si>
  <si>
    <t>Changement lié à la suppression du RMI</t>
  </si>
  <si>
    <r>
      <t xml:space="preserve">Forfait logement - femme enceinte
</t>
    </r>
    <r>
      <rPr>
        <b/>
        <sz val="8"/>
        <color theme="1"/>
        <rFont val="Calibri"/>
        <family val="2"/>
        <scheme val="minor"/>
      </rPr>
      <t>2007-2011 : en % du RMI popur 1 peronne
1997-2006 : en % de la BMAF</t>
    </r>
    <r>
      <rPr>
        <b/>
        <sz val="10"/>
        <color theme="1"/>
        <rFont val="Calibri"/>
        <family val="2"/>
        <scheme val="minor"/>
      </rPr>
      <t xml:space="preserve">
</t>
    </r>
  </si>
  <si>
    <r>
      <t xml:space="preserve">Forfait logement -parent + 1 enfant
</t>
    </r>
    <r>
      <rPr>
        <b/>
        <sz val="8"/>
        <color theme="1"/>
        <rFont val="Calibri"/>
        <family val="2"/>
        <scheme val="minor"/>
      </rPr>
      <t>2007-2011 : en % du RMI pour 2 personnes
1997-2006 : en % de la BMAF</t>
    </r>
    <r>
      <rPr>
        <b/>
        <sz val="10"/>
        <color theme="1"/>
        <rFont val="Calibri"/>
        <family val="2"/>
        <scheme val="minor"/>
      </rPr>
      <t xml:space="preserve">
</t>
    </r>
  </si>
  <si>
    <r>
      <t xml:space="preserve">Forfait logement - parent + 2 enfants ou plus
</t>
    </r>
    <r>
      <rPr>
        <b/>
        <sz val="8"/>
        <color theme="1"/>
        <rFont val="Calibri"/>
        <family val="2"/>
        <scheme val="minor"/>
      </rPr>
      <t>2007-2011 : en % du RMI pour 3 personnes
1997-2006 : en % de la BMAF</t>
    </r>
  </si>
  <si>
    <r>
      <t xml:space="preserve">Durée du droit
</t>
    </r>
    <r>
      <rPr>
        <b/>
        <sz val="8"/>
        <color indexed="8"/>
        <rFont val="Calibri"/>
        <family val="2"/>
      </rPr>
      <t>(en mois)</t>
    </r>
  </si>
  <si>
    <r>
      <t xml:space="preserve">Limite de durée par rapport au moment où le droit aurait pu être ouvert
</t>
    </r>
    <r>
      <rPr>
        <b/>
        <sz val="8"/>
        <color theme="1"/>
        <rFont val="Calibri"/>
        <family val="2"/>
        <scheme val="minor"/>
      </rPr>
      <t>(en mois)</t>
    </r>
  </si>
  <si>
    <r>
      <t xml:space="preserve">Age limite de l'enfant (pour prolongation du droit)
</t>
    </r>
    <r>
      <rPr>
        <b/>
        <sz val="8"/>
        <color theme="1"/>
        <rFont val="Calibri"/>
        <family val="2"/>
        <scheme val="minor"/>
      </rPr>
      <t>(en année)</t>
    </r>
  </si>
  <si>
    <t>"Sont considérées comme parents isolés pour l'application de l'article L. 524-1, les personnes veuves, divorcées, séparées, abandonnées ou célibataires qui assument seules la charge effective et permanente d'un ou plusieurs enfants résidant en France, ainsi que les femmes seules en état de grossesse ayant effectué la déclaration de grossesse et les examens prénataux prévus par la loi." (cf. art L524-2 du CSS : version du 17/12/1985)</t>
  </si>
  <si>
    <t>Décret 85-1353, art. 1 du 17/12/1985 (crée art. R524-6 du CSS)</t>
  </si>
  <si>
    <t>Décret 2006-1197, art. 15 et 16 du 29/09/2006 (tranfère art. R524-6 vers art. R524-18 du CSS)</t>
  </si>
  <si>
    <t>30/09/2006 (en vig. Le 01/10/2006)</t>
  </si>
  <si>
    <t>Tranfert d'article sans changement de contenu</t>
  </si>
  <si>
    <t>Décret 2009-404, art. 4 du 15/04/2009 (abroge art. R524-18 du CSS)</t>
  </si>
  <si>
    <t>Abrogation de l'API</t>
  </si>
  <si>
    <t>Montant minimum</t>
  </si>
  <si>
    <t>Condition d'âge pour l'allocataire</t>
  </si>
  <si>
    <t>Caractéristiques des ménages pour le calcul des prestations familiales</t>
  </si>
  <si>
    <t>Nombre minimal d'enfant nés ou à naître si la condition d'âge n'est pas respectée</t>
  </si>
  <si>
    <t>30/07/1992 (en vig. Le 01/01/1993)</t>
  </si>
  <si>
    <t>Loi 92-722 du 29/07/1992, art. 4 (modif art. 2 de la loi 88-1088 du 01/12/1988)</t>
  </si>
  <si>
    <t>Rapport au Président de la République relatif à l'art. 4 (abroge art.2 de la loi 88-1088)
Nouveau texte : art. L262-1 du CASF)</t>
  </si>
  <si>
    <t>Transfère du texte sans changement de contenu</t>
  </si>
  <si>
    <t>Suppression du RMI</t>
  </si>
  <si>
    <t>RSA jeune</t>
  </si>
  <si>
    <t>Majoration des ressources en fonction des revenus d'activité</t>
  </si>
  <si>
    <t>Réforme mi-2011 (à marqué si élargissement 2012) : loi 2011-893 du 28/07/2011, art. 27 (modif art. L262-4 du CASF), JO du 29/07/2011 : mais, modification sans intérêt pour nous.</t>
  </si>
  <si>
    <t>Loi 2008-1249, art. 3 du 01/12/2008 (modif art. L262-4 du CASF)</t>
  </si>
  <si>
    <t>Modification de l'article suite à la réforme du RSA (avant, l'art. en question traitait un autre sujet)</t>
  </si>
  <si>
    <t>16/04/2009 (en vig le 01/06/2009)</t>
  </si>
  <si>
    <t>16/04/2009 (en vig au 01/06/2009)</t>
  </si>
  <si>
    <t>19/06/2009 (en vig le 20/06/2009)</t>
  </si>
  <si>
    <t>26/08/2010 (en vig au 01/09/2010)</t>
  </si>
  <si>
    <t>Conditions générales</t>
  </si>
  <si>
    <t>Conditions pour majoration isolement</t>
  </si>
  <si>
    <t>Décret 2009-404, art. 2 du 15/04/2009 (modif art. R262-2 du CASF)</t>
  </si>
  <si>
    <t>Décret 2009-404, art. 2 du 15/04/2009 (modif art. R262-39 du CASF)</t>
  </si>
  <si>
    <t>Décret 2004-1136, art. 4 du 21/10/2004 (abroge Décret 88-1112, art. 2 du 12/12/1988)
Transfert du montant minimum à l'art. D262-40 du CASF)</t>
  </si>
  <si>
    <r>
      <t xml:space="preserve">Forfait logement maximal - 1 personne (à comparer avec les allocations logement si le ménage en touche)
</t>
    </r>
    <r>
      <rPr>
        <b/>
        <sz val="8"/>
        <color theme="1"/>
        <rFont val="Calibri"/>
        <family val="2"/>
        <scheme val="minor"/>
      </rPr>
      <t>(en % du montant forfaitaire du RMI pour 1 personne)</t>
    </r>
  </si>
  <si>
    <t>Décret 2009-404 du 15/04/2009, art. 2 (modif art. R262-9 et R262-10 du CASF)</t>
  </si>
  <si>
    <r>
      <rPr>
        <i/>
        <sz val="11"/>
        <color theme="1"/>
        <rFont val="Calibri"/>
        <family val="2"/>
        <scheme val="minor"/>
      </rPr>
      <t xml:space="preserve">Art. R262-9 : </t>
    </r>
    <r>
      <rPr>
        <sz val="11"/>
        <color theme="1"/>
        <rFont val="Calibri"/>
        <family val="2"/>
        <scheme val="minor"/>
      </rPr>
      <t xml:space="preserve">pour les propriétaires sans AL et les logés à titre gratuit (on entend par AL les 3 types d'aides au logement).
</t>
    </r>
    <r>
      <rPr>
        <i/>
        <sz val="11"/>
        <color theme="1"/>
        <rFont val="Calibri"/>
        <family val="2"/>
        <scheme val="minor"/>
      </rPr>
      <t xml:space="preserve">Art. R262-10 : </t>
    </r>
    <r>
      <rPr>
        <sz val="11"/>
        <color theme="1"/>
        <rFont val="Calibri"/>
        <family val="2"/>
        <scheme val="minor"/>
      </rPr>
      <t>pour les bénéficiaires des AL.</t>
    </r>
  </si>
  <si>
    <t>Condition pour être un enfant à charge :
- être un enfant à charge au sens des prestations familiales
- OU avoir moins de 25 ans, être arrivé dans le foyer après ses 17 ans et avoir un lien de parenté jusqu'au 4ème degré avec un membre du couple.
NB : Pour être à charge, une personne ne doit pas avoir des ressources &gt;= à la majoration du montant forfaitaire du RMI à laquelle elles ouvrent droit (50%, 40% ou 30% du montant de base du RMI)</t>
  </si>
  <si>
    <r>
      <t xml:space="preserve">Revenu plafond pour les personnes à charge n'étant plus sous l'obligation scolaire
</t>
    </r>
    <r>
      <rPr>
        <b/>
        <sz val="9"/>
        <color theme="1"/>
        <rFont val="Calibri"/>
        <family val="2"/>
        <scheme val="minor"/>
      </rPr>
      <t>(en % du SMIC)</t>
    </r>
  </si>
  <si>
    <t>Age limite (pour un enfant non adopté)</t>
  </si>
  <si>
    <t>Age limite (pour les enfants adoptés)</t>
  </si>
  <si>
    <t>Même âge limite que pour les personnes à charge évoquées dans la feuille "infos_ménage"</t>
  </si>
  <si>
    <r>
      <rPr>
        <b/>
        <sz val="10"/>
        <color theme="1"/>
        <rFont val="Calibri"/>
        <family val="2"/>
        <scheme val="minor"/>
      </rPr>
      <t>Durée de versement pour les enfants adoptés (dans la limite de l'âge évoqué précedemment)</t>
    </r>
    <r>
      <rPr>
        <b/>
        <sz val="11"/>
        <color theme="1"/>
        <rFont val="Calibri"/>
        <family val="2"/>
        <scheme val="minor"/>
      </rPr>
      <t xml:space="preserve">
</t>
    </r>
    <r>
      <rPr>
        <b/>
        <sz val="8"/>
        <color theme="1"/>
        <rFont val="Calibri"/>
        <family val="2"/>
        <scheme val="minor"/>
      </rPr>
      <t>(en année)</t>
    </r>
  </si>
  <si>
    <t>Conditions pour qu'un enfant adopté ouvre droit à la prime à son arrivée</t>
  </si>
  <si>
    <t>L'ASF est due à compter du 1er jour du mois civil au cours duquel la situation donnant droit à l'allocation débute (art. D523-1 du CSS)</t>
  </si>
  <si>
    <t>Calul de l'allocation différentielle</t>
  </si>
  <si>
    <t>Décret 85-1353, art. 1 du 17/12/1985 (crée art. R523-6 et L581-2 du CSS)</t>
  </si>
  <si>
    <t>Changements :
- Suppression des bénéficiaires de l'APJE
- Ajout d'une nouvelle catégorie de bénéficiaires : femmes isolées enceintes</t>
  </si>
  <si>
    <t>Changement : suppression des bénéficiaires de l'AES et ajout des bénéficiaires de l'AEEH</t>
  </si>
  <si>
    <t>Ménages ayant accés à l'ALF</t>
  </si>
  <si>
    <t>Loi 90-590, art. 10 du 06/07/1990 (modif art. L542-1 du CSS)</t>
  </si>
  <si>
    <t>Loi 2003-1199, art. 60 IV 8° du 18/12/2003 (modif art. L542-1 du CSS)</t>
  </si>
  <si>
    <t>Loi 2005-102, art. 68 et 26 du 11/02/2005 (modif art. L542-1 du CSS)</t>
  </si>
  <si>
    <t>Exception pour les moins de 25 ans</t>
  </si>
  <si>
    <t>"La prise en compte des ressources peut faire l'objet de dispositions spécifiques, lorsque le demandeur est âgé de moins de vingt-cinq ans et qu'il bénéficie d'un contrat de travail autre qu'un contrat à durée indéterminée"</t>
  </si>
  <si>
    <t>Loi 2000-656, art. 39 du 13/07/2000 (crée art. L542-5-1 du CSS)</t>
  </si>
  <si>
    <r>
      <t xml:space="preserve">Durée de versement de l'ALF au titre du mariage
</t>
    </r>
    <r>
      <rPr>
        <b/>
        <sz val="8"/>
        <rFont val="Calibri"/>
        <family val="2"/>
        <scheme val="minor"/>
      </rPr>
      <t>(en année)</t>
    </r>
  </si>
  <si>
    <t>Nombre minimal de mois d'occupation du logement (par le chef du ménage, son conjoint ou une personne à charge) pour être qualifié de "résidence prioncipale"</t>
  </si>
  <si>
    <t>NB : dans les paramètres qui suivent, on ne met que ceux relatifs aux ménages touchant l'ALF parce qu'ils entretiennent un ascendant ou un descendant.</t>
  </si>
  <si>
    <t>Décret 95-1158, art. 1 du 02/11/1995 (modif art. D542-1 du CSS)</t>
  </si>
  <si>
    <t>Pour l'ALF au titre du mariage :
Age maximal des deux époux au moment du mariage</t>
  </si>
  <si>
    <t>Paramètres sur les conditions</t>
  </si>
  <si>
    <t>Notion de personnes à charge</t>
  </si>
  <si>
    <t>Age limite pour les enfants</t>
  </si>
  <si>
    <t>Même réglementation que pour les autres prestations familiales : cf. feuille "infos_ménage_prestations_fam"</t>
  </si>
  <si>
    <t>Age minimal pour les ascendants et leur conjoint</t>
  </si>
  <si>
    <t>Age minimal pour les ascendants et leur conjoints qui sont invalides ou anciens déportés ou internés</t>
  </si>
  <si>
    <t xml:space="preserve">Pourcentage minimal de handicap pour les acsendants ou descendants du 3ème degré maximum
</t>
  </si>
  <si>
    <t xml:space="preserve">N avec 0 personne à charge
</t>
  </si>
  <si>
    <t xml:space="preserve">N avec 1 personne à charge
</t>
  </si>
  <si>
    <t xml:space="preserve">N avec 2 personne à charge
</t>
  </si>
  <si>
    <t xml:space="preserve">N avec 3 personne à charge
</t>
  </si>
  <si>
    <t xml:space="preserve">N avec 4 personne à charge
</t>
  </si>
  <si>
    <t>Seuil 1ère tranche</t>
  </si>
  <si>
    <t>Seuil 2ème tranche</t>
  </si>
  <si>
    <t>Seuil 3ème tranche</t>
  </si>
  <si>
    <t>Seuil 4ème tranche (et début 5ème tranche)</t>
  </si>
  <si>
    <t>Intervalles de ressources considérés</t>
  </si>
  <si>
    <t>taux pour le loyer minimum (Lo) : 1ère tranche</t>
  </si>
  <si>
    <t>taux pour le loyer minimum (Lo) : 2ème tranche</t>
  </si>
  <si>
    <t>taux pour le loyer minimum (Lo) : 3ème tranche</t>
  </si>
  <si>
    <t>taux pour le loyer minimum (Lo) : 4ème tranche</t>
  </si>
  <si>
    <t>taux pour le loyer minimum (Lo) : 5ème tranche</t>
  </si>
  <si>
    <t xml:space="preserve">Constante du coefficient K
</t>
  </si>
  <si>
    <t>Multiplicateur de N dans la formule de K</t>
  </si>
  <si>
    <t>NB : nous ne mentionnons pas les mode de calcul assez complexes des ressources : cf. art. D542-10 du CSS</t>
  </si>
  <si>
    <t>Loyer pris en compte</t>
  </si>
  <si>
    <t>Loyer pris en compte et période au titre de laquelle l'aide est calculée</t>
  </si>
  <si>
    <t>Durée pour lquelle l'aide est calculée</t>
  </si>
  <si>
    <t>Période de 12 mois commençant au 1er janvier</t>
  </si>
  <si>
    <t>Loyer payé au mois de juillet précédent la période pour laquelle l'aide est calculée</t>
  </si>
  <si>
    <t>Période de 12 mois commençant au 1er juillet</t>
  </si>
  <si>
    <t>Montant minimal l'AL mensuelle versée</t>
  </si>
  <si>
    <t>Décret 89-831, art. 2 du 10/11/1989 (modif art. D542-7 du CSS)</t>
  </si>
  <si>
    <t>Décret 2001-698, art. 7 du 31/07/2001 (modif art. D542-7 du CSS)</t>
  </si>
  <si>
    <t>02/08/2001 (en vig le 01/01/2002</t>
  </si>
  <si>
    <t>Décret 2004-463, art. 1 du 28/05/2004 (modif art. D542-7 du CSS)</t>
  </si>
  <si>
    <t>Décret 2006-1817, art. 1 du 23/12/2006 (modif art. D542-7 du CSS)</t>
  </si>
  <si>
    <t>Plafond pour location - Ménage seul - zone 1</t>
  </si>
  <si>
    <t>Plafond pour location - Ménage seul - zone 2</t>
  </si>
  <si>
    <t>Plafond pour location - Ménage seul - zone 3</t>
  </si>
  <si>
    <t>Plafond pour location - Ménage ou isolé avec 1 enfant - zone 1</t>
  </si>
  <si>
    <t>Plafond pour location - Ménage ou isolé avec 1 enfant - zone 2</t>
  </si>
  <si>
    <t>Plafond pour location - Ménage ou isolé avec 1 enfant - zone 3</t>
  </si>
  <si>
    <t>Plafond pour location - Ménage ou isolé avec 2 enfants - zone 1</t>
  </si>
  <si>
    <t>Plafond pour location - Ménage ou isolé avec 3 enfants - zone 1</t>
  </si>
  <si>
    <t>Plafond pour location - Ménage ou isolé avec 3 enfants - zone 2</t>
  </si>
  <si>
    <t>Plafond pour location - Ménage ou isolé avec 3 enfants - zone 3</t>
  </si>
  <si>
    <t>Plafond pour location - Ménage ou isolé avec 4 enfants - zone 1</t>
  </si>
  <si>
    <t>Plafond pour location - Ménage ou isolé avec 5 enfants - zone 1</t>
  </si>
  <si>
    <t>Plafond pour location - Ménage ou isolé avec 5 enfants - zone 2</t>
  </si>
  <si>
    <t>Plafond pour location - Ménage ou isolé - par enfant en plus - zone 2</t>
  </si>
  <si>
    <t>Plafond pour location - Ménage ou isolé - par enfant en plus - zone 1</t>
  </si>
  <si>
    <t>Plafond pour location - Ménage ou isolé avec 2 enfants - zone 2</t>
  </si>
  <si>
    <t>Plafond pour location - Ménage ou isolé avec 4 enfants - zone 2</t>
  </si>
  <si>
    <t>Plafond pour location - Ménage ou isolé avec 2 enfants - zone 3</t>
  </si>
  <si>
    <t>Plafond pour location - Ménage ou isolé avec 4 enfants - zone 3</t>
  </si>
  <si>
    <t>Plafond pour location - Ménage ou isolé avec 5 enfants - zone 3</t>
  </si>
  <si>
    <t>Plafond pour location - Ménage ou isolé - par enfant en plus - zone 3</t>
  </si>
  <si>
    <t>Majoration par enfant de la majoration pour charges</t>
  </si>
  <si>
    <t>Arrêté du 14/11/1994, art. 1 et 3</t>
  </si>
  <si>
    <t>Arrêté du 10/09/1997, art. 1 et 3</t>
  </si>
  <si>
    <t>Arrêté du 11/09/1998, art. 1 et 3</t>
  </si>
  <si>
    <t>Plafond pour accession à la propriété - Ménage seul - zone 1</t>
  </si>
  <si>
    <t>Plafond pour accession à la propriété - Ménage ou isolé avec 1 enfant - zone 1</t>
  </si>
  <si>
    <t>Plafond pour accession à la propriété - Ménage ou isolé avec 2 enfants - zone 1</t>
  </si>
  <si>
    <t>Plafond pour accession à la propriété - Ménage ou isolé avec 3 enfants - zone 1</t>
  </si>
  <si>
    <t>Plafond pour accession à la propriété - Ménage ou isolé avec 4 enfants - zone 1</t>
  </si>
  <si>
    <t>Plafond pour accession à la propriété - Ménage ou isolé avec 5 enfants - zone 1</t>
  </si>
  <si>
    <t>Plafond pour accession à la propriété - Ménage ou isolé - par enfant en plus - zone 1</t>
  </si>
  <si>
    <t>Plafond pour accession à la propriété - Ménage seul - zone 2</t>
  </si>
  <si>
    <t>Plafond pour accession à la propriété - Ménage ou isolé avec 1 enfant - zone 2</t>
  </si>
  <si>
    <t>Plafond pour accession à la propriété - Ménage ou isolé avec 2 enfants - zone 2</t>
  </si>
  <si>
    <t>Plafond pour accession à la propriété - Ménage ou isolé avec 3 enfants - zone 2</t>
  </si>
  <si>
    <t>Plafond pour accession à la propriété - Ménage ou isolé avec 4 enfants - zone 2</t>
  </si>
  <si>
    <t>Plafond pour accession à la propriété - Ménage ou isolé avec 5 enfants - zone 2</t>
  </si>
  <si>
    <t>Plafond pour accession à la propriété - Ménage ou isolé - par enfant en plus - zone 2</t>
  </si>
  <si>
    <t>Plafond pour accession à la propriété - Ménage seul - zone 3</t>
  </si>
  <si>
    <t>Plafond pour accession à la propriété - Ménage ou isolé avec 1 enfant - zone 3</t>
  </si>
  <si>
    <t>Plafond pour accession à la propriétén - Ménage ou isolé avec 2 enfants - zone 3</t>
  </si>
  <si>
    <t>Plafond pour accession à la propriété - Ménage ou isolé avec 3 enfants - zone 3</t>
  </si>
  <si>
    <t>Plafond pour accession à la propriété - Ménage ou isolé avec 4 enfants - zone 3</t>
  </si>
  <si>
    <t>Plafond pour accession à la propriété - Ménage ou isolé avec 5 enfants - zone 3</t>
  </si>
  <si>
    <t>Plafond pour accession à la propriété - Ménage ou isolé - par enfant en plus - zone 3</t>
  </si>
  <si>
    <t>Loyer considéré comme payé par les étudiants logeant en résidence universitaire - Ménages</t>
  </si>
  <si>
    <t>Loyer considéré comme payé par les étudiants logeant en résidence universitaire - Personnes isolés</t>
  </si>
  <si>
    <t>Loyer considéré comme payé par les étudiants logeant en résidence universitaire CROUS - Personnes isolés</t>
  </si>
  <si>
    <t>Loyer considéré comme payé par les étudiants logeant en résidence universitaire CROUS - Ménages</t>
  </si>
  <si>
    <t>Normalement, ça devrait se trouver : car dans ed. Francis Lefebvre de 1996, la majoration pour résidence CROUS est mentionnée</t>
  </si>
  <si>
    <t>NB : on ne traite pas les plafonds spécifiques aux meublés !!!</t>
  </si>
  <si>
    <t>Plafond appliqué au loyer</t>
  </si>
  <si>
    <t>Même plafond que pour les non-meublés</t>
  </si>
  <si>
    <r>
      <t xml:space="preserve">Loyer pris en compte
</t>
    </r>
    <r>
      <rPr>
        <b/>
        <sz val="8"/>
        <rFont val="Calibri"/>
        <family val="2"/>
        <scheme val="minor"/>
      </rPr>
      <t>(en fraction du loyer effectivement payé)</t>
    </r>
  </si>
  <si>
    <t>Deux tiers</t>
  </si>
  <si>
    <t>Loyer pris en compte pour les appartements meublés</t>
  </si>
  <si>
    <t>Décret 91-1159, art. 5 du 08/11/1991 (modif art. D542-30 du CSS)</t>
  </si>
  <si>
    <t>Intervalle de date du certificat d'emprunt correspondant aux plafonds d'accessions à la propriété</t>
  </si>
  <si>
    <t>Après le 31/12/2007</t>
  </si>
  <si>
    <t>référence legislative</t>
  </si>
  <si>
    <t>Arrêté du 26/12/2007, art. 4</t>
  </si>
  <si>
    <t>Après le 31/12/2008</t>
  </si>
  <si>
    <t>Arrêté du 31/12/2008, art. 4</t>
  </si>
  <si>
    <t>Arrêté du 30/12/2009, art. 4</t>
  </si>
  <si>
    <t>Après le 31/12/2009</t>
  </si>
  <si>
    <t>Après le 31/12/2010</t>
  </si>
  <si>
    <t>Arrêté du 30/12/2010, art. 4</t>
  </si>
  <si>
    <t>Zones géographiques</t>
  </si>
  <si>
    <t>Arrêté du 17 mars 1978</t>
  </si>
  <si>
    <t>Après le 30/06/1994</t>
  </si>
  <si>
    <t>Après le 30/06/1997</t>
  </si>
  <si>
    <t>Après le 30/06/1998</t>
  </si>
  <si>
    <t>Après le 30/06/1999</t>
  </si>
  <si>
    <t>Arrêté du 28/06/1999, art. 1</t>
  </si>
  <si>
    <t xml:space="preserve">Arrêté du 11/09/1998, art. 1 </t>
  </si>
  <si>
    <t xml:space="preserve">Arrêté du 10/09/1997, art. 1 </t>
  </si>
  <si>
    <t xml:space="preserve">Arrêté du 14/11/1994, art. 1 </t>
  </si>
  <si>
    <t>NB : sur le net, nous avons vu que la zone à laquelle appartient une commune est fonction de son nombre d'habitant. Cependant, le nombre d'abitants varie en fonctiond du temps. Or, les modifications de l'arrêté évoqué ne sont pas annuelles.</t>
  </si>
  <si>
    <t>Arrêté du 20/12/2002, art. 3</t>
  </si>
  <si>
    <t>Après le 30/06/2002</t>
  </si>
  <si>
    <t>Après le 30/06/2003</t>
  </si>
  <si>
    <t>Arrêté du 20/12/2002, art. 2</t>
  </si>
  <si>
    <t>Arrêté du 28/05/2004, art. 2</t>
  </si>
  <si>
    <t>Après le 31/08/2005</t>
  </si>
  <si>
    <t>Arrêté du 19/12/2005, art. 2</t>
  </si>
  <si>
    <t>Après le 31/12/2006</t>
  </si>
  <si>
    <t>Arrêté du 23/12/2006, art. 2</t>
  </si>
  <si>
    <t>Pas de changement</t>
  </si>
  <si>
    <t>Arrêté du 23/12/2006, art. 4</t>
  </si>
  <si>
    <t>Après le 30/06/2001</t>
  </si>
  <si>
    <t>Arrêté du 31/07/2001, art. 2</t>
  </si>
  <si>
    <t>Loyer payé au mois de janvier de l'année considérée pour le calcul de l'aide</t>
  </si>
  <si>
    <t>Arrêté du 31/07/2001, art. 3</t>
  </si>
  <si>
    <t>Arrêté du 01/08/2000, art. 1</t>
  </si>
  <si>
    <t>Arrêté du 01/08/2000, art. 3</t>
  </si>
  <si>
    <t>Après le 30/06/2000</t>
  </si>
  <si>
    <t>Décret 85-1354, art. 1 du 17/12/1985 (crée art. D542-20 du CSS)</t>
  </si>
  <si>
    <t>Ici, changement de l'art. D542-20 sans importance</t>
  </si>
  <si>
    <t>Décret 2008-605, art. 1 du 26/06/2008 (modif art. D542-20 du CSS)</t>
  </si>
  <si>
    <t>Montant minimal d'ALF</t>
  </si>
  <si>
    <t>Arrêté du 31/07/2001</t>
  </si>
  <si>
    <t>Décret 2000-1269, art. 2 du 26/12/2000 (crée art. D542-5-2 du CSS)</t>
  </si>
  <si>
    <t>28/12/2000, en vig le 01/01/2001</t>
  </si>
  <si>
    <t>Arrêté du 26/12/2000</t>
  </si>
  <si>
    <t>Décret 2001-698, art. 6 du 31/07/2001 (modif art. D542-5-2 du CSS)</t>
  </si>
  <si>
    <t>02/08/2001, en vig le 01/01/2002</t>
  </si>
  <si>
    <t>Changement de la participation minimale forfaitaire (composante de Po)</t>
  </si>
  <si>
    <t>Décret 2002-1485, art. 3 du 20/12/2002 (modif art. D542-5-2 du CSS)</t>
  </si>
  <si>
    <t>Décret 2004-463, art. 2 du 28/05/2004 (modif art. D542-5-2 du CSS)</t>
  </si>
  <si>
    <t>Article qui décrit le mode de calcul de la nouvelle ALF pour les locataires. On y trouve aussi les paramètres relatifs à Po (la participation minimale)</t>
  </si>
  <si>
    <t>Décret 2006-1817, art. 2 du 23/12/2006 (modif art. D542-5-2 du CSS)</t>
  </si>
  <si>
    <t>Décret 2007-1906, art. 1 du 26/12/2007 (modif art. D542-5-2 du CSS)</t>
  </si>
  <si>
    <t>Décret 2008-1557, art. 1 du 31/12/2008 (modif art. D542-5-2 du CSS)</t>
  </si>
  <si>
    <t>Décret 2009-1740, art. 1 du 30/12/2009 (modif art. D542-5-2 du CSS)</t>
  </si>
  <si>
    <t>Décret 2010-1765, art. 1 du 30/12/2010 (modif art. D542-5-2 du CSS)</t>
  </si>
  <si>
    <t>Loyer de référence</t>
  </si>
  <si>
    <t>Même loyers que les plafonds pour la zone 2</t>
  </si>
  <si>
    <t>Applicables aux allocations dues à compter de 07/2003, SAUF pour les art. 6 et 7 du décret</t>
  </si>
  <si>
    <t>22/12/2005, en vig à partir des alloc au titre de 09/2005</t>
  </si>
  <si>
    <t>29/05/2004, en vig à partir des alloc au titre de 07/2003</t>
  </si>
  <si>
    <t>22/12/2002, en vig à partir des alloc au titre de 07/2002</t>
  </si>
  <si>
    <t>31/12/2006, en vig à partir des alloc au titre de 01/2007</t>
  </si>
  <si>
    <t>01/01/2009, en vig à partir des alloc au titre de 01/2009</t>
  </si>
  <si>
    <t>31/12/2009, en vig à partir des alloc au titre de 01/2010</t>
  </si>
  <si>
    <t>31/12/2010, en vig à partir des alloc au titre de 01/2011</t>
  </si>
  <si>
    <t>Arrêté du 30/12/2009</t>
  </si>
  <si>
    <t>Arrêté du 23/12/2006</t>
  </si>
  <si>
    <t>Arrêté du 19/12/2005</t>
  </si>
  <si>
    <t>Arrêté du 28/05/2004</t>
  </si>
  <si>
    <t>Arrêté du 20/12/2002</t>
  </si>
  <si>
    <t>Arrêté du 26/12/2007
Arrêté du 10/07/2007</t>
  </si>
  <si>
    <t>30/12/2007, en vig à partir des alloc au titre de 01/2008
12/07/2007, en vig le 01/07/2007</t>
  </si>
  <si>
    <t>Arrêté du 10/07/2007 : modifie TF et TL</t>
  </si>
  <si>
    <t>Nouveau dispositif pour les locataires (réforme de 2001)</t>
  </si>
  <si>
    <t>Plafond de loyers - couples - zone 1</t>
  </si>
  <si>
    <t>Plafond de loyers - majoration par enfant supplémentaire - zone 1</t>
  </si>
  <si>
    <t>Plafond de loyers - personnes seules ou couples avec 1 enfant - zone 1</t>
  </si>
  <si>
    <t>Plafond de loyers - personnes seules - zone 1</t>
  </si>
  <si>
    <t>Plafond de loyers - personnes seules - zone 2</t>
  </si>
  <si>
    <t>Plafond de loyers - couples - zone 2</t>
  </si>
  <si>
    <t>Plafond de loyers - personnes seules ou couples avec 1 enfant - zone 2</t>
  </si>
  <si>
    <t>Plafond de loyers - majoration par enfant supplémentaire - zone 2</t>
  </si>
  <si>
    <t>Plafond de loyers - personnes seules - zone 3</t>
  </si>
  <si>
    <t>Plafond de loyers - couples - zone 3</t>
  </si>
  <si>
    <t>Plafond de loyers - personnes seules ou couples avec 1 enfant - zone 3</t>
  </si>
  <si>
    <t>Plafond de loyers - majoration par enfant supplémentaire - zone 3</t>
  </si>
  <si>
    <t>Montant forfaitaire de la participation minimale (Po)</t>
  </si>
  <si>
    <t>Montant proportionnel de la participation minimale (Po)</t>
  </si>
  <si>
    <t>TF - personnes seules et couples avec 1 enfant</t>
  </si>
  <si>
    <t>TF - personnes seules et couples avec 2 enfants</t>
  </si>
  <si>
    <t>TF - personnes seules et couples avec 3 enfants</t>
  </si>
  <si>
    <t>TF - personnes seules et couples avec 4 enfants</t>
  </si>
  <si>
    <t>Variation de TF par enfant supplémentaire</t>
  </si>
  <si>
    <t>Début de la 3ème tranche pour le calcul de TL</t>
  </si>
  <si>
    <t>TL pour la 2ème tranche</t>
  </si>
  <si>
    <t>TL pour la 3ème tranche</t>
  </si>
  <si>
    <t>TL pour la 1ère tranche</t>
  </si>
  <si>
    <t>Début de la 2ème tranche pour le calcul de TL (et fin de la 1ère tranche)</t>
  </si>
  <si>
    <t>Calcul de Ro (abattement forfaitaire sur les ressources)</t>
  </si>
  <si>
    <r>
      <t xml:space="preserve">R1 - majoration par enfant à charge supplémentaire
</t>
    </r>
    <r>
      <rPr>
        <b/>
        <sz val="8"/>
        <color theme="1"/>
        <rFont val="Calibri"/>
        <family val="2"/>
        <scheme val="minor"/>
      </rPr>
      <t>(en % du RMI de base)</t>
    </r>
  </si>
  <si>
    <r>
      <t xml:space="preserve">R1 - personnes isolées 
</t>
    </r>
    <r>
      <rPr>
        <b/>
        <sz val="8"/>
        <color theme="1"/>
        <rFont val="Calibri"/>
        <family val="2"/>
        <scheme val="minor"/>
      </rPr>
      <t>(en % du RMI de base)</t>
    </r>
  </si>
  <si>
    <r>
      <t xml:space="preserve">R1 - couples 
</t>
    </r>
    <r>
      <rPr>
        <b/>
        <sz val="8"/>
        <color theme="1"/>
        <rFont val="Calibri"/>
        <family val="2"/>
        <scheme val="minor"/>
      </rPr>
      <t>(en % du RMI de base)</t>
    </r>
  </si>
  <si>
    <r>
      <t xml:space="preserve">R1 - personnes isolées ou couples avec 1 enfant
</t>
    </r>
    <r>
      <rPr>
        <b/>
        <sz val="8"/>
        <color theme="1"/>
        <rFont val="Calibri"/>
        <family val="2"/>
        <scheme val="minor"/>
      </rPr>
      <t>(en % du RMI de base)</t>
    </r>
  </si>
  <si>
    <r>
      <t xml:space="preserve">R1 - personnes isolées ou couples avec 2 enfants
</t>
    </r>
    <r>
      <rPr>
        <b/>
        <sz val="8"/>
        <color theme="1"/>
        <rFont val="Calibri"/>
        <family val="2"/>
        <scheme val="minor"/>
      </rPr>
      <t>(en % du RMI de base)</t>
    </r>
  </si>
  <si>
    <t>Arrêté du 26/12/2000, art. 2</t>
  </si>
  <si>
    <t>IMPORTANT</t>
  </si>
  <si>
    <r>
      <t xml:space="preserve">R2 - majoration par enfant à charge supplémentaire
</t>
    </r>
    <r>
      <rPr>
        <b/>
        <sz val="8"/>
        <color theme="1"/>
        <rFont val="Calibri"/>
        <family val="2"/>
        <scheme val="minor"/>
      </rPr>
      <t>(en % de la BMAF au 01/01/N-2)</t>
    </r>
  </si>
  <si>
    <r>
      <t xml:space="preserve">R2 - personnes isolées ou couples avec 2 enfants
</t>
    </r>
    <r>
      <rPr>
        <b/>
        <sz val="8"/>
        <color theme="1"/>
        <rFont val="Calibri"/>
        <family val="2"/>
        <scheme val="minor"/>
      </rPr>
      <t>(en % de la BMAF au 01/01/N-2)</t>
    </r>
  </si>
  <si>
    <t>Après le 30/06/1991</t>
  </si>
  <si>
    <t>Arrêté du 24/10/1990, art. 1</t>
  </si>
  <si>
    <t>Après le 30/06/1990</t>
  </si>
  <si>
    <t>Arrêté du 08/11/1991, art. 1</t>
  </si>
  <si>
    <t>Après le 30/06/1992</t>
  </si>
  <si>
    <t>Arrêté du 23/09/1992, art. 1</t>
  </si>
  <si>
    <t>On a les paramètres pour ces années car les plafonds appliqués pour l'accession à la propriété dépendent de la date d'établissement du certificat</t>
  </si>
  <si>
    <t>Décret 91-1159, art. 1 du 08/11/1991 (modif art. D542-4 du CSS)</t>
  </si>
  <si>
    <t>Décret 2000-72, art. 1 du 28/01/2000 (modif art. D542-4 du CSS)</t>
  </si>
  <si>
    <t>Instaure un nouvel âge limite pour les enfants</t>
  </si>
  <si>
    <t>Décret 2007-1081, art. 4 du 10/07/2007 (modif art. D542-4 du CSS)</t>
  </si>
  <si>
    <t>12/07/2007, en vig le 01/07/2007</t>
  </si>
  <si>
    <t>Plafonds de ressources que les potentiels personnes à charge autre que les enfants doivent respectés</t>
  </si>
  <si>
    <t>Plafonds indiqués à l'art. L815-8 du CSS (législation sur les allocations aux personnes âgées)</t>
  </si>
  <si>
    <t>Changement dans le calcul des plafonds de ressources pour les potentielles personnes à charges autres que les enfants : changement de l'article indiquant les plafonds + instauration d'une majoration de 25% de ces plafonds</t>
  </si>
  <si>
    <t>Décret 97-84, art. 1 du 30/01/1997 (modif art. D542-5 du CSS)
Décret 97-831, art. 1 du 10/09/1997 (modif art. D542-5 du CSS)</t>
  </si>
  <si>
    <t>31/01/1997
11/09/1997</t>
  </si>
  <si>
    <r>
      <rPr>
        <i/>
        <sz val="11"/>
        <rFont val="Calibri"/>
        <family val="2"/>
        <scheme val="minor"/>
      </rPr>
      <t xml:space="preserve">Décret 97-84 : </t>
    </r>
    <r>
      <rPr>
        <sz val="11"/>
        <rFont val="Calibri"/>
        <family val="2"/>
        <scheme val="minor"/>
      </rPr>
      <t xml:space="preserve">On procède au calcul en considérant des intervalles de ressources de 500F. Donc, R n'est plus égal aux ressources mais à la limite supérieure de l'intervalle dans lequel les ressources se situent.
</t>
    </r>
    <r>
      <rPr>
        <i/>
        <sz val="11"/>
        <rFont val="Calibri"/>
        <family val="2"/>
        <scheme val="minor"/>
      </rPr>
      <t>Décret 97-831 :</t>
    </r>
    <r>
      <rPr>
        <sz val="11"/>
        <rFont val="Calibri"/>
        <family val="2"/>
        <scheme val="minor"/>
      </rPr>
      <t xml:space="preserve"> revalorisation des montants.</t>
    </r>
  </si>
  <si>
    <t>Décret 98-813, art. 1 du 11/09/1998 (modif art. D542-5 du CSS)</t>
  </si>
  <si>
    <t>Revalorisation des barèmes</t>
  </si>
  <si>
    <t>Décret 99-539, art. 1 du 28/06/1999 (modif art. D542-5 du CSS)</t>
  </si>
  <si>
    <t>Décret 2000-750, art. 1 du 01/08/2000 (modif art. D542-5 du CSS)
Décret 2000-1269, art. 1 du 26/12/2000 (modif art. D542-5 du CSS)</t>
  </si>
  <si>
    <t>05/08/2000
28/12/2000, en vig le 01/01/2001</t>
  </si>
  <si>
    <r>
      <rPr>
        <i/>
        <sz val="11"/>
        <rFont val="Calibri"/>
        <family val="2"/>
        <scheme val="minor"/>
      </rPr>
      <t xml:space="preserve">Décret 2000-750 : </t>
    </r>
    <r>
      <rPr>
        <sz val="11"/>
        <rFont val="Calibri"/>
        <family val="2"/>
        <scheme val="minor"/>
      </rPr>
      <t xml:space="preserve">revalorise les barèmes.
</t>
    </r>
    <r>
      <rPr>
        <i/>
        <sz val="11"/>
        <rFont val="Calibri"/>
        <family val="2"/>
        <scheme val="minor"/>
      </rPr>
      <t>Décret 2000-1269 :</t>
    </r>
    <r>
      <rPr>
        <sz val="11"/>
        <rFont val="Calibri"/>
        <family val="2"/>
        <scheme val="minor"/>
      </rPr>
      <t xml:space="preserve"> modifie l'art. D542-5 suite à la réforme de janvier 2001. A partir de janvier 2001, les barèmes ci-contre ne s'appliquent qu'aux accédants à la propriété et aux logés en résidence universitaire</t>
    </r>
  </si>
  <si>
    <t>Décret 2001-698, art. 1 et 4 du 31/07/2001 (modif art. D542-5 du CSS)</t>
  </si>
  <si>
    <t>Revalorisation des barèmes. NB : ici, la revalorisatin entre en vigueur le 01/07/2001. Donc, du 01/07 au 31/12/2001 : ces montants sont en francs</t>
  </si>
  <si>
    <t>02/08/2001, en vig le 01/07/2001</t>
  </si>
  <si>
    <t>Décret 2002-1485, art. 2 du 20/12/2002 (modif art. D542-5 du CSS)</t>
  </si>
  <si>
    <t>Décret 2004-464, art. 1 du 28/05/2004 (modif art. D542-5 du CSS)</t>
  </si>
  <si>
    <t>Décret 2007-1081, art. 1 du 10/07/2007 (modif art. D542-5 du CSS)</t>
  </si>
  <si>
    <t>NB : en 2012 : une modif : mais, pas importante : en fait, il s'agit d'une modif dans les textes mais qui étaient déjà dans la pratique via des décrets : R0 dépend du RMI/RSA de base ainsi que de la BMAF (mais ça a tjrs été le cas)</t>
  </si>
  <si>
    <t>02/08/2001. Les plafonds sont en vig à partir des alloc au titre de 07/2001</t>
  </si>
  <si>
    <t>Suppression de ces coefficients suite à la réforme en vigueur à partir du 01/01/2001</t>
  </si>
  <si>
    <t>05/08/2000
29/06/1999</t>
  </si>
  <si>
    <t>Décret 94-982, art. 4 du 14/11/1994 (modif art. D542-21 du CSS)</t>
  </si>
  <si>
    <t>Décret 97-831, art. 3 du 10/09/1997 (modif art. D542-21 du CSS)</t>
  </si>
  <si>
    <t>Décret 98-813, art. 3 du 11/09/1998 (modif art. D542-21 du CSS)</t>
  </si>
  <si>
    <t>Décret 99-539, art. 2 du 28/09/1999 (modif art. D542-21 du CSS)</t>
  </si>
  <si>
    <t>Décret 2001-698, art. 2 du 31/07/2001 (modif art. D542-21 du CSS)</t>
  </si>
  <si>
    <t>Décret 2002-1485, art. 5 du 20/12/2002 (modif art. D542-21 du CSS)</t>
  </si>
  <si>
    <t>Décret 2004-464, art. 3 du 28/05/2004 (modif art. D542-21 du CSS)</t>
  </si>
  <si>
    <t xml:space="preserve">Décret 2000-750, art. 2 du 01/08/2000 (modif art. D542-21 du CSS) </t>
  </si>
  <si>
    <t>Décret 2005-1607 : déplace les barèmes à l'art. D831-2-1 du CSS.</t>
  </si>
  <si>
    <t>Décret 2005-1607, art. 1 et 2du 19/12/2005 (modif art. D542-21 et D831-2-1 du CSS)</t>
  </si>
  <si>
    <t>Décret 2006-1817, art. 3 du 23/12/2006 (modif art. D831-2-1 du CSS)</t>
  </si>
  <si>
    <t>Décret 2007-1906, art. 2 du 26/12/2007 (modif art. D831-2-1 du CSS)</t>
  </si>
  <si>
    <t>Décret 2008-1557, art. 4 du 31/12/2008 (modif art. D831-2-1 du CSS)</t>
  </si>
  <si>
    <t>Décret 2009-1740, art. 2 du 30/12/2009 (modif art. D831-2-1 du CSS)</t>
  </si>
  <si>
    <t>Décret 2010-1765, art. 2 du 30/12/2010 (modif art. D831-2-1 du CSS)</t>
  </si>
  <si>
    <t>Abattement à appliquer à R1-R2 (il s'agit des abattements appliqués aux traitements et salaires et mentionnés dans le code général des impôts)</t>
  </si>
  <si>
    <t>Mesure du loyer pour les étudiants logeant en résidence universitaire</t>
  </si>
  <si>
    <t>Majoration forfaitaire au titre des charges en cas de colocation ou de copropriété</t>
  </si>
  <si>
    <t>Majoration de la majoraion forfaitaire au titre des charges par enfant à charge</t>
  </si>
  <si>
    <t>Bénéficiaire :
- Personnes isolées touchant l'AF, le CF, l'APJE, l'ASF ou l'AES
- Ménages ou personnes isolées ayant au moins un enfant à charge
- Aux chefs de famille après leur mariage, sous certaines conditions
- Ménages ou personnes isolées ayant à leur charge un ascendant
- Ménages ou personnes isolées ayant un ascendant ou descendant éloignée infirme</t>
  </si>
  <si>
    <t>Arrêté du 28/06/1999, art. 3</t>
  </si>
  <si>
    <t>Arrêté du 11/09/1998, art. 3</t>
  </si>
  <si>
    <t>Arrêté du 10/09/1997, art. 3</t>
  </si>
  <si>
    <t>Arrêté du 14/11/1994, art. 3</t>
  </si>
  <si>
    <t>Mêmes montants que pour les non-colocataires et les non-propriétaires</t>
  </si>
  <si>
    <t>Majoraion forfaitaire au titre des charges - personnes isolées sans enfants</t>
  </si>
  <si>
    <t>Règles de calcul pour les colocataires et coproriétaires</t>
  </si>
  <si>
    <t>Loyer pris en compte en cas de colocation</t>
  </si>
  <si>
    <t>Annuités à prendre en compte pour les copropriétaires</t>
  </si>
  <si>
    <t>Coefficient N pris en compte pour les colocataires et les copropriétaires</t>
  </si>
  <si>
    <r>
      <t xml:space="preserve">Loyer plafond pour les colocataire (et non les propriétaires)
</t>
    </r>
    <r>
      <rPr>
        <b/>
        <sz val="8"/>
        <color theme="1"/>
        <rFont val="Calibri"/>
        <family val="2"/>
        <scheme val="minor"/>
      </rPr>
      <t>(en % des plafonds ordinaires)</t>
    </r>
  </si>
  <si>
    <t>Rapport entre l'annuité pour le remboursement du prêt et le nombre de cotitulaires du prêt, ce résultat étant pris dans la limite du plafond d'annuité correspondant à la situation familiale du cotitulaire du prêt étudié</t>
  </si>
  <si>
    <t>Rapport entre le loyer payé et le nombre de cotitulaires du bail ou de l'engagement de location, ce résultat étant pris dans la limite du plafond spécifique aux colocataires décrit précedemment</t>
  </si>
  <si>
    <r>
      <rPr>
        <i/>
        <sz val="11"/>
        <color theme="1"/>
        <rFont val="Calibri"/>
        <family val="2"/>
        <scheme val="minor"/>
      </rPr>
      <t xml:space="preserve">Pour les colocataires </t>
    </r>
    <r>
      <rPr>
        <sz val="11"/>
        <color theme="1"/>
        <rFont val="Calibri"/>
        <family val="2"/>
        <scheme val="minor"/>
      </rPr>
      <t xml:space="preserve">: Décret 2000-1269, art. 1 du 26/12/2000 (modif art. D542-5 du CSS)
</t>
    </r>
    <r>
      <rPr>
        <i/>
        <sz val="11"/>
        <color theme="1"/>
        <rFont val="Calibri"/>
        <family val="2"/>
        <scheme val="minor"/>
      </rPr>
      <t xml:space="preserve">Pour les copropriétaires : </t>
    </r>
    <r>
      <rPr>
        <sz val="11"/>
        <color theme="1"/>
        <rFont val="Calibri"/>
        <family val="2"/>
        <scheme val="minor"/>
      </rPr>
      <t>Décret 2000-1269, art. 8 du 26/12/2000 (modif art. D542-27 du CSS)</t>
    </r>
  </si>
  <si>
    <t>28/12/2000, en vig le 01/01/2001
28/12/2000, en vig le 01/01/2001</t>
  </si>
  <si>
    <t>NB : on n'a pas traité les gens qui vivent dans des chambres</t>
  </si>
  <si>
    <t>Coefficient N correspondant à la situation de famille du cotitulaire du prêt. Pour les locataires, le coefficient N n'existe plus suite à la réforme de janvier 2001.</t>
  </si>
  <si>
    <t>Coefficient N correspondant à la situation de famille du colocataire ou du copropriétaire.</t>
  </si>
  <si>
    <t>Pour la mesure des loyers des colocataires : pas de changement de règlement mais changement de son emplacement dans le CSS.</t>
  </si>
  <si>
    <t>Barèmes qui n'existent pas encore pour ces années-là.</t>
  </si>
  <si>
    <r>
      <rPr>
        <i/>
        <sz val="11"/>
        <color theme="1"/>
        <rFont val="Calibri"/>
        <family val="2"/>
        <scheme val="minor"/>
      </rPr>
      <t>Pour les colocation :</t>
    </r>
    <r>
      <rPr>
        <sz val="11"/>
        <color theme="1"/>
        <rFont val="Calibri"/>
        <family val="2"/>
        <scheme val="minor"/>
      </rPr>
      <t xml:space="preserve"> Décret 94-982, art. 4 du 14/11/1994 (modif art. D542-21 du CSS)
</t>
    </r>
    <r>
      <rPr>
        <i/>
        <sz val="11"/>
        <color theme="1"/>
        <rFont val="Calibri"/>
        <family val="2"/>
        <scheme val="minor"/>
      </rPr>
      <t xml:space="preserve">Pour les copropriétaires : </t>
    </r>
    <r>
      <rPr>
        <sz val="11"/>
        <color theme="1"/>
        <rFont val="Calibri"/>
        <family val="2"/>
        <scheme val="minor"/>
      </rPr>
      <t xml:space="preserve">Décret 94-982, art. 5 du 14/11/1994 (modif art. D542-27 du CSS)
</t>
    </r>
    <r>
      <rPr>
        <i/>
        <sz val="11"/>
        <color theme="1"/>
        <rFont val="Calibri"/>
        <family val="2"/>
        <scheme val="minor"/>
      </rPr>
      <t xml:space="preserve">Fixation du taux pour le loyer plafond des colocataires : </t>
    </r>
    <r>
      <rPr>
        <sz val="11"/>
        <color theme="1"/>
        <rFont val="Calibri"/>
        <family val="2"/>
        <scheme val="minor"/>
      </rPr>
      <t>Arrêté du 30/01/1997, art. 2</t>
    </r>
  </si>
  <si>
    <t>16/11/1994
16/11/1994
31/01/1997</t>
  </si>
  <si>
    <t>NB : dans les textes, il y a des plafonds pour les isolés sans enfants, mais on ne les mets pas car ces individus n'ont pas accés à l'alf : peut être que ces plafonds sont communs à d'autres textes</t>
  </si>
  <si>
    <t>Du 01/07/2001 au 31/12/2001 : ces montants sont en francs.</t>
  </si>
  <si>
    <t>Arrêté du 30/12/2010, art. 2</t>
  </si>
  <si>
    <t>Arrêté du 30/12/2009, art. 2</t>
  </si>
  <si>
    <t>Arrêté du 31/12/2008, art. 2</t>
  </si>
  <si>
    <t>Arrêté du 26/12/2007, art. 2</t>
  </si>
  <si>
    <t>Arrêté du 01/08/2000, art. 1 (pour la revalorisation des plafonds pour la période du 01/07/2000 au 31/12/2000
Arrêté du 28/06/1999, art. 1 et 3 (pour la revalorisation du 01/07/1999 au 30/06/2000)</t>
  </si>
  <si>
    <t>NB : 
- ces plafonds sont à chaque fois applicables au 1er juillet de l'année de l'arrêté : car rappel : l'AL se calcule pour une période de 12 mois commençant au 1er juillet.
- du 01/07/2001 au 31/12/2001, les montants de l'arrêté du 31/07/2001 indiqués ci-contre sont en francs</t>
  </si>
  <si>
    <t>Référence législative de tous les autres paramètres</t>
  </si>
  <si>
    <t>Référence législative des règles de calcul et du paramètre Po</t>
  </si>
  <si>
    <t>NB : traiter les ressources à prendre en considération : à ce sujet, l'arrêté du 10/07/2007 modifie pas mal de barèmes concernant la détermination de ces ressources</t>
  </si>
  <si>
    <t>NB : on n'a pas traité la prime déménagement.</t>
  </si>
  <si>
    <t xml:space="preserve">Majoration N par personne à charge supplémentaire
</t>
  </si>
  <si>
    <t>Plafonds indiqués à l'art. L815-9 du CSS (législation sur les allocations aux personnes âgées) multipliés par 1,25</t>
  </si>
  <si>
    <t>Majoration du loyer minimum (Lo)</t>
  </si>
  <si>
    <t>Plafonds pour l'accession à la propriété</t>
  </si>
  <si>
    <t>Plafond pour accession à la propriété - personne isolée sans enfant - zone 1</t>
  </si>
  <si>
    <t>Plafond pour accession à la propriété - personne isolée sans enfant - zone 2</t>
  </si>
  <si>
    <t>Plafond pour accession à la propriété - personne isolée sans enfant - zone 3</t>
  </si>
  <si>
    <t>PB : au moment de la sortie de ces barèmes, le barème pour les personnes isolés sans enfant n'existait pas. Mais, quand il a été créé, vu que certaines personnes demandant l'ALF ont surement passé un certificat il y a longtemps, il a surement fallu ajouter les barèmes pour les personnes isolés sans enfant pour les certificats passés avant =&gt; c'est surement pk dans le tableau du dico permanent 2008 (p63), on a un barème pour pers isolés même pour les contrats datant d'avant la création du barème pour personnes isolés sans enf. Mais bon, point à éclairer...</t>
  </si>
  <si>
    <t>Majoraion forfaitaire au titre des charges - ménages seuls</t>
  </si>
  <si>
    <t>Majoration pour charges - personne isolée ou ménage seul</t>
  </si>
  <si>
    <t>TF - personnes isolées</t>
  </si>
  <si>
    <t>TF - couples sans enfant</t>
  </si>
  <si>
    <t>Décret 96-93 du 06/02/1996</t>
  </si>
  <si>
    <t>Décret 94-1164 du 29/12/1994</t>
  </si>
  <si>
    <t>Décret 94-1231 du 30/12/1994</t>
  </si>
  <si>
    <t>Pas de revalorisation</t>
  </si>
  <si>
    <t>Notes bis</t>
  </si>
  <si>
    <t>On prend ces deux montants car pour le calcul de l'ALF, on a besoin pour chaque année N du montant de base du RMI ou du RSA au 01/01/N-2</t>
  </si>
  <si>
    <t>On prend ces deux montants car pour le calcul de l'ALF, on a besoin pour chaque année N de la BMAF au 01/01/N-2</t>
  </si>
  <si>
    <t>Loi 99-1173, art. 50 du 30/12/1999 (modif art. L831-1 du CSS)</t>
  </si>
  <si>
    <t>Mêmes règles que ci-dessus. Seul changement : l'ALS n'est pas due aux locataires d'un logement appartenant à un membre de leur famille.</t>
  </si>
  <si>
    <t>Conditions d'éligibilité</t>
  </si>
  <si>
    <t xml:space="preserve">Nombre minimal de mois d'occupation du logement (par le chef du ménage, son conjoint ou une personne à charge) pour être qualifié de "résidence principale"
</t>
  </si>
  <si>
    <t>Périodicité</t>
  </si>
  <si>
    <t>Décret 95-1157, art. 2 du 02/11/1995 (modif art. R831-1 du CSS)</t>
  </si>
  <si>
    <t>Ouverture du droit en cours de période</t>
  </si>
  <si>
    <t>Le droit à l'allocation de logement sociale "est calculée pour une période de douze mois débutant au 1er janvier de chaque année."</t>
  </si>
  <si>
    <t>Le droit à l'allocation de logement sociale  "est calculée pour une période de douze mois débutant au 1er juillet de chaque année."</t>
  </si>
  <si>
    <t>"Lorsque le droit à l'allocation de logement n'est pas ouvert pour toute la durée de la période précitée, l'allocation de logement est calculée et versée proportionnellement au nombre de mois pendant lesquels le droit est ouvert."</t>
  </si>
  <si>
    <t>Décret 85-1353, art. 1 du 17/12/1985 (crée art. R831-14 du CSS)</t>
  </si>
  <si>
    <t>Décret 2008-604, art. 1 du 26/06/2008 (modif art. R831-14 du CSS)</t>
  </si>
  <si>
    <t>L'ALS est calculée sur la base du loyer du mois de janvier de l'année pour laquelle on calcule l'aide</t>
  </si>
  <si>
    <t>L'ALS est calculée sur la base du loyer du mois de juillet de l'année précédant celle pour laquelle on calcule l'aide</t>
  </si>
  <si>
    <t>Décret 85-1354, art. 1 du 17/12/1985 (crée art. D831-1 du CSS)</t>
  </si>
  <si>
    <t>Décret 2008-605, art. 1 du 26/06/2008 (modif art. R831-14 du CSS)</t>
  </si>
  <si>
    <t>Barèmes</t>
  </si>
  <si>
    <t>Partie non faite : pour la faire, il suffit de regarder seulement les art. D831-2, D831-2-1 et D831-3</t>
  </si>
  <si>
    <t>Bénéficiaires :
- Personnes ne touchant ni l'allocation de logement familiale, ni l'aide personnalisée au logement.
- Personnes ne touchant pas une autre aide de même objet d'un montant supérieur ou égal à l'ALS (si elle est inférieure, l'ALS est dimunuée en conséquence).
- Personnes françaises ou étrangères en situation régulière.
- Personnes hébergées dans les unités et centres de long séjour.
NB : Les personnes âgées ou handicapées adultes étant accueilli par des particuliers à leur domicile, à titre onéreux, sont assimilées à des locataires pour bénéficier de l'allocation de logement sociale, et ce au titre de la partie du logement qu'elles occupent.</t>
  </si>
  <si>
    <r>
      <rPr>
        <i/>
        <sz val="11"/>
        <color theme="1"/>
        <rFont val="Calibri"/>
        <family val="2"/>
        <scheme val="minor"/>
      </rPr>
      <t>Pour la définition générale des bénéficiares :</t>
    </r>
    <r>
      <rPr>
        <sz val="11"/>
        <color theme="1"/>
        <rFont val="Calibri"/>
        <family val="2"/>
        <scheme val="minor"/>
      </rPr>
      <t xml:space="preserve">
Loi 93-1027, art. 36 du 24/08/1993 (modif art. L831-1 du CSS)
Loi 92-1376, art. 125 du 30/12/1992 (modif art. L831-2 du CSS)
</t>
    </r>
    <r>
      <rPr>
        <i/>
        <sz val="11"/>
        <color theme="1"/>
        <rFont val="Calibri"/>
        <family val="2"/>
        <scheme val="minor"/>
      </rPr>
      <t xml:space="preserve">Pour l'exception concernant les personnes agées ou handicapées acecuillies chez un tiers :
</t>
    </r>
    <r>
      <rPr>
        <sz val="11"/>
        <color theme="1"/>
        <rFont val="Calibri"/>
        <family val="2"/>
        <scheme val="minor"/>
      </rPr>
      <t>Loi 89-475, art. 7 du 10/07/1989 (modif L831-4 du CSS)</t>
    </r>
  </si>
  <si>
    <t>29/08/1993
31/12/1992
12/07/1989</t>
  </si>
  <si>
    <r>
      <t xml:space="preserve">Plafond mensuel de loyer pour les personnes âgées ou handicapées acceuillies à titre onéreux
</t>
    </r>
    <r>
      <rPr>
        <b/>
        <sz val="8"/>
        <color theme="1"/>
        <rFont val="Calibri"/>
        <family val="2"/>
        <scheme val="minor"/>
      </rPr>
      <t>(en % du plafond de loyer appliqué dans le cas général)</t>
    </r>
  </si>
  <si>
    <t>Arrêté du 27/07/1990, art. 1</t>
  </si>
  <si>
    <t>NB : il semble qu'il y ait des dispositions précises pour les moins de 25 ans : à vérifier.</t>
  </si>
  <si>
    <t xml:space="preserve"> </t>
  </si>
  <si>
    <r>
      <t xml:space="preserve">Durée minimale d'activité
</t>
    </r>
    <r>
      <rPr>
        <b/>
        <sz val="8"/>
        <rFont val="Calibri"/>
        <family val="2"/>
        <scheme val="minor"/>
      </rPr>
      <t>(en années)</t>
    </r>
  </si>
  <si>
    <r>
      <t xml:space="preserve">Rémunération normale minimale - période antérieure à 1914
</t>
    </r>
    <r>
      <rPr>
        <b/>
        <sz val="8"/>
        <rFont val="Calibri"/>
        <family val="2"/>
        <scheme val="minor"/>
      </rPr>
      <t>(en anciens francs)</t>
    </r>
  </si>
  <si>
    <r>
      <t xml:space="preserve">Rémunération normale minimale - de 1914 à 1919
</t>
    </r>
    <r>
      <rPr>
        <b/>
        <sz val="8"/>
        <rFont val="Calibri"/>
        <family val="2"/>
        <scheme val="minor"/>
      </rPr>
      <t>(en anciens francs)</t>
    </r>
  </si>
  <si>
    <r>
      <t xml:space="preserve">Rémunération normale minimale - de 1920 à 1929
</t>
    </r>
    <r>
      <rPr>
        <b/>
        <sz val="8"/>
        <rFont val="Calibri"/>
        <family val="2"/>
        <scheme val="minor"/>
      </rPr>
      <t>(en anciens francs)</t>
    </r>
  </si>
  <si>
    <r>
      <t xml:space="preserve">Rémunération normale minimale - de 1930 à 1944
</t>
    </r>
    <r>
      <rPr>
        <b/>
        <sz val="8"/>
        <rFont val="Calibri"/>
        <family val="2"/>
        <scheme val="minor"/>
      </rPr>
      <t>(en anciens francs)</t>
    </r>
  </si>
  <si>
    <t>Rémunération normale minimale - de 1945 à 1971</t>
  </si>
  <si>
    <r>
      <t>Rémunération normale minimale - période postérieure à 1972</t>
    </r>
    <r>
      <rPr>
        <b/>
        <sz val="8"/>
        <rFont val="Calibri"/>
        <family val="2"/>
        <scheme val="minor"/>
      </rPr>
      <t xml:space="preserve">
(en multiple de SMIC horaire)</t>
    </r>
  </si>
  <si>
    <t>Taux de l'AVTS au 1er janvier de l'année considérée</t>
  </si>
  <si>
    <t>Périodes assimilées à des périodes d'activité salariales</t>
  </si>
  <si>
    <t>Ces périodes sont :
- les congés maladie, les congés maternités, les congés pur accident du travail
- période pendant laquelle l'individu a reçu une pension d'invalidité des assurances sociales
- les périodes de chômage involontaires
- les périodes de mobilisation pour raison de guerre</t>
  </si>
  <si>
    <t>26/06/2004, en vig le 01/01/2006</t>
  </si>
  <si>
    <t>Taux de la majoration pour enfants</t>
  </si>
  <si>
    <t>Age minimal du conjoint pour qu'il soit considéré comme à charge</t>
  </si>
  <si>
    <t>Age minimal du conjoint pour qu'il soit considéré comme à charge, s'il est inapte au travail</t>
  </si>
  <si>
    <t>Autres conditions pour que le conjoint soit considéré comme étant à charge</t>
  </si>
  <si>
    <t>Conditions :
- le conjoint ne doit bénéficier d'aucun avantage de vieillesse ou d'invalidité qui lui soit propre.
- le conjoint doit avoir des ressources qui, augmentées de la majoration, n'excède pas le plafond de ressources pour les personnes seules</t>
  </si>
  <si>
    <t>Complément différentiel pour le conjoint à charge</t>
  </si>
  <si>
    <t>Lorsque le conjoint touche un avantage vieillesse ou d'invalidité inférieur à la majoration, un complément différentiel est versé.</t>
  </si>
  <si>
    <t>Décret 85-1353, art. 1 du 17/12/1985 (crée art L811-2, L811-3 et L811-14 du CSS)</t>
  </si>
  <si>
    <t>Ordonnance 2004-605, art. 3 du 24/06/2004 (abroge art. L811-2, L811-3 et L811-14 du CSS)</t>
  </si>
  <si>
    <t>Décret 85-1354, art. 1 du 17/12/1985 (crée art D811-2, D811-3, D811-4 et D811-8 du CSS)</t>
  </si>
  <si>
    <r>
      <t xml:space="preserve">Durée minimale d'activité à partir de l'âge de 50 ans
</t>
    </r>
    <r>
      <rPr>
        <b/>
        <sz val="8"/>
        <rFont val="Calibri"/>
        <family val="2"/>
        <scheme val="minor"/>
      </rPr>
      <t>(en années)</t>
    </r>
  </si>
  <si>
    <t>Décret 96/1185 du 30/12/1996, art. 1, 2 et 3</t>
  </si>
  <si>
    <t>Décret 97/1246 du 29/12/1997, art. 1, 2 et 3</t>
  </si>
  <si>
    <t>Décret 98/1224 du 29/12/1998, art. 1, 3 et 4</t>
  </si>
  <si>
    <t>Décret 99/1146 du 29/12/1999, art. 1, 3 et 4</t>
  </si>
  <si>
    <t>Décret 2000/1324 du 26/12/2000, art. 1, 3 et 4</t>
  </si>
  <si>
    <t>Décret 2002/115 du 25/01/2002, art. 1, 3 et 4</t>
  </si>
  <si>
    <t>Décret 2002/1619 du 31/12/2002, art. 1, 3 et 4</t>
  </si>
  <si>
    <t>Arrêté du 23/12/2003, art. 1</t>
  </si>
  <si>
    <t>Arrêté du 21/12/2007, art. 1</t>
  </si>
  <si>
    <t>Arrêté du 19/12/2006, art. 1</t>
  </si>
  <si>
    <t>Arrêté du 23/12/2005, art. 1</t>
  </si>
  <si>
    <t>Arrêté du 16/12/2004, art. 1</t>
  </si>
  <si>
    <t>Nombre minimal d'enfants à avoir élevé</t>
  </si>
  <si>
    <t>Public concerné</t>
  </si>
  <si>
    <t>Condition pour que le mari soit considéré comme salarié ou ancien salarié</t>
  </si>
  <si>
    <t>Bénéficiaires :
- mères de familles mariées, dont le mari a une activité salariée ou a eu pour dernière activité une activité salariée
- mères de famille divorcées, séparées ou abandonnées dont le mari, au moment de la séparation était salarié ou avait eu pour dernière activité une activité salariée</t>
  </si>
  <si>
    <t>L'une des conditions suivantes doit être remplie :
- le mari doit avoir eu une activité procurant une rémunération normale (cf. AVTS pour voir ce que l'on entend par rémunération normale) au cours du trimestre précédant les 65 ans de la requérante
- le mari doit être allocataire de l'AVTS ou d'une autre allocation de veillesse
- le mari doit avoir eu une activité procurant une rémunération normale (cf. AVTS pour voir ce que l'on entend par rémunération normale) au moins 3 mois avant le divorce ou la séparation ou la cessation de travail</t>
  </si>
  <si>
    <t>Lorsque le montant des prestations de vieillesse est inférieur au montant de l'allocation à laquelle l'intéressée pourrait prétendre, il est servi un complément différentiel.</t>
  </si>
  <si>
    <t>Complément différentiel</t>
  </si>
  <si>
    <t>La requérante ne doit bénéficier d'aucun autre avantage de vieillesse</t>
  </si>
  <si>
    <t>Condition sur les avantage vieillesse de la requérante</t>
  </si>
  <si>
    <r>
      <t xml:space="preserve">Durée du mariage si les conjoints n'ont eu aucun enfant
</t>
    </r>
    <r>
      <rPr>
        <b/>
        <sz val="8"/>
        <rFont val="Calibri"/>
        <family val="2"/>
        <scheme val="minor"/>
      </rPr>
      <t>(en année)</t>
    </r>
  </si>
  <si>
    <t>Condition sur les ressources</t>
  </si>
  <si>
    <t>Le requérant ne doit pas disposer de ressources personnelles qui excèderaient, si elles étaient augmentées d'une somme égale au montant du secours viager, le chiffre limite de ressources fixé pour l'attribution de l'AVTS aux personnes seules.</t>
  </si>
  <si>
    <t>Lorsque le total du secours viager et des ressources personnelles du conjoint survivant dépasse le chiffre limite de ressources fixé pour l'attribution de l'AVTS aux personnes seules, le secours viager est réduit en conséquence ; il est, le cas échéant, liquidé pour ordre.</t>
  </si>
  <si>
    <t>Veuf(ve) d'un conjoint qui était bénéficiaire de l'AVTS ou qui remplissait, au moment de son décés, les conditions d'ouverture du droit.</t>
  </si>
  <si>
    <t>le conjoint de l'allocataire ou du travailleur décédé ou disparu cumule le secours viager avec des avantages personnels de vieillesse et d'invalidité dans la limite de 73% du montant maximum de la pension de vieillesse du régime général liquidée à soixante-cinq ans.</t>
  </si>
  <si>
    <t>Règle de cumul</t>
  </si>
  <si>
    <t>Décret 85-1354, art. 1 du 17/12/1985 (crée art.  D811-15 et D811-16 du CSS)
Décret 85-1353, art. 1 du 17/12/1985 (crée art. L811-11 du CSS)</t>
  </si>
  <si>
    <t>Ordonnance 2004-605, art. 3 du 24/06/2004 (abroge art. L811-11 du CSS)</t>
  </si>
  <si>
    <t>Conditions sur les autres avantages vieillesse</t>
  </si>
  <si>
    <t>Conditions : 
- Ne pas bénéficier et ne pas être en droit de bénéficier, de son propre chef ou du chef de son conjoint, d'un avantage de vieillesse tel que pension, retraite, rente ou allocation de vieillesse
- l'allocation ne peut être attribuée aux personnes dont le conjoint bénéficie d'une retraite, pension, rente ou allocation de vieillesse comportant la majoration pour conjoint à charge (majoration qui est évoqué dans la feuille "AVTS")</t>
  </si>
  <si>
    <t>Ne pas disposer de revenus annuels de quelque nature que ce soit, réels ou présumés, excédant, allocation spéciale comprise, un chiffre limite de ressources fixé par décret</t>
  </si>
  <si>
    <t>Conditions sur les ressources</t>
  </si>
  <si>
    <t>Les mêmes que pour l'AVTS</t>
  </si>
  <si>
    <t>Si les ressources, allocation spéciale comprise, dépassent le plafond d'un montant inférieur à l'allocation spéciale, une allocation différentielle est servie.</t>
  </si>
  <si>
    <t>Ordonnance 2004-605, art. 3 du 24/06/2004 (abroge art. L814-2 du CSS)</t>
  </si>
  <si>
    <t>Par exception à la règle excluant les bénéficiaires d'avantages vieillesse : les avantages attribués en vertu d'un régime de vieillesse à une personne qui respecte la condition d'âge et dont les ressources sont inférieures à un plafond sont majorés le cas échéant, pour être portés au montant de l'AVTS.</t>
  </si>
  <si>
    <t>Exception à la Conditions sur les autres avantages vieillesse</t>
  </si>
  <si>
    <t>Public concerné :
- titulaires d'un ou plusieurs avantages de vieillesse.
- Personnes invalides et titulaires d'un avantage viager servi au titre de l'assurance invalidité ou de vieillesse.</t>
  </si>
  <si>
    <t>pas d'âge minimum</t>
  </si>
  <si>
    <t>Age minimum</t>
  </si>
  <si>
    <t>Age minimum en cas d'inaptitude au travail</t>
  </si>
  <si>
    <t>Age minimum pour les personnes touchant l'allocation au titre de leur invalidité</t>
  </si>
  <si>
    <t>Age minimum si le requérant est inapte au travail</t>
  </si>
  <si>
    <t>Age minimum du requérant</t>
  </si>
  <si>
    <t>Age minimum si la personne est inapte au travail</t>
  </si>
  <si>
    <t>Taux minimum d'invalidité</t>
  </si>
  <si>
    <t>Ordonnance 2004-605, art. 1 du 24/06/2004 (modif art. L815-2 et L815-3 du CSS suite à la création de l'ASPA)</t>
  </si>
  <si>
    <t xml:space="preserve">L'allocation de solidarité aux personnes âgées n'est due que si le total de cette allocation et des ressources personnelles de l'intéressé et du conjoint, du concubin ou du partenaire lié par un pacte civil de solidarité n'excède pas des plafonds fixés par décret. </t>
  </si>
  <si>
    <t>Lorsque le total de la ou des allocations de solidarité et des ressources personnelles de l'intéressé ou des époux, concubins ou partenaires liés par un pacte civil de solidarité dépasse ces plafonds, la ou les allocations sont réduites à due concurrence.</t>
  </si>
  <si>
    <t>Décret 2011-620, art. 4 du 31/04/2011 (modif R815-1 du CSS)</t>
  </si>
  <si>
    <t>13/01/2007
13/01/2007</t>
  </si>
  <si>
    <t>Eléments pris en compte dans les ressources</t>
  </si>
  <si>
    <t>Mode de calcul des différents revenus composant les ressources</t>
  </si>
  <si>
    <t>Les salaires et les gains assimilés à des salaires par la législation de sécurité sociale sont appréciés d'après les règles suivies pour le calcul des cotisations d'assurances sociales.
Les autres revenus professionnels sont appréciés comme en matière fiscale en faisant abstraction des exonérations, abattements et décotes et sans qu'il soit tenu compte de toute déduction ne correspondant pas à une charge réelle pour la période considérée.</t>
  </si>
  <si>
    <t>Les ressources à prendre en considération sont celles afférentes à la période de trois mois précédant la date d'entrée en jouissance de l'ASPA. Le montant de ces ressources ne doit pas dépasser le quart des plafonds fixés par le décret.
Si le montant des ressources ainsi évaluées dépasse le quart des plafonds fixés par décret, l'allocation est néanmoins servie lorsque l'intéressé justifie qu'au cours de la période de douze mois précédant la date d'entrée en jouissance le montant de ses ressources a été inférieur à ces plafonds.</t>
  </si>
  <si>
    <t>Période prise en compte pour les ressources</t>
  </si>
  <si>
    <r>
      <rPr>
        <i/>
        <sz val="11"/>
        <color theme="1"/>
        <rFont val="Calibri"/>
        <family val="2"/>
        <scheme val="minor"/>
      </rPr>
      <t>Age limite :</t>
    </r>
    <r>
      <rPr>
        <sz val="11"/>
        <color theme="1"/>
        <rFont val="Calibri"/>
        <family val="2"/>
        <scheme val="minor"/>
      </rPr>
      <t xml:space="preserve"> Décret 2007-56, art. 1 du 12/01/2007 (modif art. R815-1 du CSS)
</t>
    </r>
    <r>
      <rPr>
        <i/>
        <sz val="11"/>
        <color theme="1"/>
        <rFont val="Calibri"/>
        <family val="2"/>
        <scheme val="minor"/>
      </rPr>
      <t>Détermination des ressources :</t>
    </r>
    <r>
      <rPr>
        <sz val="11"/>
        <color theme="1"/>
        <rFont val="Calibri"/>
        <family val="2"/>
        <scheme val="minor"/>
      </rPr>
      <t xml:space="preserve"> Décret 2007-56, art. 1 du 12/01/2007 (modif art. R815-22, R815-24 et R815-29 du CSS)</t>
    </r>
  </si>
  <si>
    <t>Montants et plafonds</t>
  </si>
  <si>
    <t>Décret 2007-57, art. 1 du 12/01/2007 (modif art. D815-1 et D815-2 du CSS)</t>
  </si>
  <si>
    <t>13/01/2007, montants en vig le 01/01/2006</t>
  </si>
  <si>
    <t>NB : les montants ci-contre sont valables à partir du 01/01/2006, même si le décret date de 2007</t>
  </si>
  <si>
    <t>Secours viager</t>
  </si>
  <si>
    <t>Mêmes règles que pour les veuf(ve)s de salariés : cf. feuille "Secours viager")</t>
  </si>
  <si>
    <t>Le requérant qui ne satisfait pas à la condition de durée d'activité professionnelle non-salariée mentionnée à l'article D. 812-2 peut prétendre à l'allocation s'il justifie de quinze années d'activité professionnelle postérieures à l'obligation de cotiser</t>
  </si>
  <si>
    <t>Durée minimale d'activité</t>
  </si>
  <si>
    <t>Autre condition si la durée minimale d'activité n'est pas respectée</t>
  </si>
  <si>
    <t>Lorsque le travailleur non-salarié peut prétendre simultanément à l'AVTNS et à une pension, rente ou allocation contributive, le plus élevé des deux avantages est seul servi, l'avantage le moins élevé étant, le cas échéant, liquidé pour ordre..</t>
  </si>
  <si>
    <t>Mêmes règles que pour l'AVTS, avec quelques adaptations énumlrées ci-contre.</t>
  </si>
  <si>
    <t>Conditions et montants</t>
  </si>
  <si>
    <t>Ordonnance 2004-605, art. 3 du 24/06/2004 (abroge art. L812-1 du CSS)</t>
  </si>
  <si>
    <t>Similitude entre l'AVTS et l'AVTNS : Décret 85-1353, art. 1 du 17/12/1985 (crée art. L812-1 du CSS)
Durée minimale + non-cumul + secours viager : Décret 85-1354, art. 1 du 17/12/1985 (crée art. D812-2, D812-5, D812-7 et D812-8 du CSS)</t>
  </si>
  <si>
    <t>Décret 2000-840, art. 1 du 30/08/2000 (modif art. R815-25 du CSS)</t>
  </si>
  <si>
    <t>Ajout de certaines rentes viagères dans les éléments à ne pas prendre en compte dans les ressources</t>
  </si>
  <si>
    <t>Décret 2007-56, art. 1 du 12/01/2007 (modif art. R815-25, R815-27 et R815-32 du CSS suite à la création de l'ASPA)</t>
  </si>
  <si>
    <t>Décret 85-1353, art. 1 du 17/12/1985 (crée art. R815-25, R815-27 et R815-32 du CSS)</t>
  </si>
  <si>
    <r>
      <rPr>
        <i/>
        <sz val="11"/>
        <color theme="1"/>
        <rFont val="Calibri"/>
        <family val="2"/>
        <scheme val="minor"/>
      </rPr>
      <t>Complément différentiel :</t>
    </r>
    <r>
      <rPr>
        <sz val="11"/>
        <color theme="1"/>
        <rFont val="Calibri"/>
        <family val="2"/>
        <scheme val="minor"/>
      </rPr>
      <t xml:space="preserve"> Décret 87-302, art. 1 et 2 du 30/04/1987 (modif art. D814-1 du CSS)
</t>
    </r>
    <r>
      <rPr>
        <i/>
        <sz val="11"/>
        <color theme="1"/>
        <rFont val="Calibri"/>
        <family val="2"/>
        <scheme val="minor"/>
      </rPr>
      <t xml:space="preserve">Montant et exception à la condition sur les autres avantages vieillesse : </t>
    </r>
    <r>
      <rPr>
        <sz val="11"/>
        <color theme="1"/>
        <rFont val="Calibri"/>
        <family val="2"/>
        <scheme val="minor"/>
      </rPr>
      <t xml:space="preserve">Loi 87-39, art. 4 du 27/01/1987 (modif art. L814-2 du CSS)
</t>
    </r>
    <r>
      <rPr>
        <i/>
        <sz val="11"/>
        <color theme="1"/>
        <rFont val="Calibri"/>
        <family val="2"/>
        <scheme val="minor"/>
      </rPr>
      <t>Plafonds :</t>
    </r>
    <r>
      <rPr>
        <sz val="11"/>
        <color theme="1"/>
        <rFont val="Calibri"/>
        <family val="2"/>
        <scheme val="minor"/>
      </rPr>
      <t xml:space="preserve"> cf. les références législatives pour les plafonds de l'AVTS
</t>
    </r>
    <r>
      <rPr>
        <i/>
        <sz val="11"/>
        <color theme="1"/>
        <rFont val="Calibri"/>
        <family val="2"/>
        <scheme val="minor"/>
      </rPr>
      <t>Calcul des ressources :</t>
    </r>
    <r>
      <rPr>
        <sz val="11"/>
        <color theme="1"/>
        <rFont val="Calibri"/>
        <family val="2"/>
        <scheme val="minor"/>
      </rPr>
      <t xml:space="preserve"> Décret 85-1354, art. 1 du 17/12/1985 (crée art. D814-9 du CSS)
</t>
    </r>
    <r>
      <rPr>
        <i/>
        <sz val="11"/>
        <color theme="1"/>
        <rFont val="Calibri"/>
        <family val="2"/>
        <scheme val="minor"/>
      </rPr>
      <t xml:space="preserve">Pour tout le reste : </t>
    </r>
    <r>
      <rPr>
        <sz val="11"/>
        <color theme="1"/>
        <rFont val="Calibri"/>
        <family val="2"/>
        <scheme val="minor"/>
      </rPr>
      <t>Décret 85-1354, art. 1 du 17/12/1985 (crée art. D814-1 du CSS)</t>
    </r>
  </si>
  <si>
    <t xml:space="preserve">03/05/1987
28/01/1987
21/12/1985
21/12/1985
</t>
  </si>
  <si>
    <t>Détermination des ressources</t>
  </si>
  <si>
    <t>Mêmes règles que pour l'AVTS : le dernier alinéa de l'art. R814-9 mentionnen les mêmes articles que ceux en vigueur pour l'AVTS et paussi pour l'allocation supplémentaire.</t>
  </si>
  <si>
    <t>Mêmes règles que pour l'AVTS</t>
  </si>
  <si>
    <t>Multiplicateur de revalorisation annelle</t>
  </si>
  <si>
    <r>
      <t xml:space="preserve">Montants annuels de l'AVTS (dite aussi allocation de base)
</t>
    </r>
    <r>
      <rPr>
        <b/>
        <sz val="8"/>
        <color theme="1"/>
        <rFont val="Calibri"/>
        <family val="2"/>
        <scheme val="minor"/>
      </rPr>
      <t>(de 2004 à 2006, il s'agit du résultat obtenu avec le multiplicateur de revalorisation)</t>
    </r>
  </si>
  <si>
    <r>
      <t xml:space="preserve">Plafonds de ressources - personnes seules
</t>
    </r>
    <r>
      <rPr>
        <b/>
        <sz val="8"/>
        <color theme="1"/>
        <rFont val="Calibri"/>
        <family val="2"/>
        <scheme val="minor"/>
      </rPr>
      <t>(de 2004 à 2006, il s'agit du résultat obtenu avec le multiplicateur de revalorisation)</t>
    </r>
  </si>
  <si>
    <r>
      <t xml:space="preserve">Plafonds de ressources - ménages
</t>
    </r>
    <r>
      <rPr>
        <b/>
        <sz val="8"/>
        <color theme="1"/>
        <rFont val="Calibri"/>
        <family val="2"/>
        <scheme val="minor"/>
      </rPr>
      <t>(de 2004 à 2006, il s'agit du résultat obtenu avec le multiplicateur de revalorisation)</t>
    </r>
  </si>
  <si>
    <t>Multiplicateur de revalorisation annuelle</t>
  </si>
  <si>
    <r>
      <t xml:space="preserve">Allocation supplémentaire - personnes isolées
</t>
    </r>
    <r>
      <rPr>
        <b/>
        <sz val="8"/>
        <color theme="1"/>
        <rFont val="Calibri"/>
        <family val="2"/>
        <scheme val="minor"/>
      </rPr>
      <t>(de 2004 à 2006, il s'agit du résultat obtenu avec le multiplicateur de revalorisation)</t>
    </r>
  </si>
  <si>
    <r>
      <t xml:space="preserve">Allocation supplémentaire - ménages
</t>
    </r>
    <r>
      <rPr>
        <b/>
        <sz val="8"/>
        <color theme="1"/>
        <rFont val="Calibri"/>
        <family val="2"/>
        <scheme val="minor"/>
      </rPr>
      <t>(de 2004 à 2006, il s'agit du résultat obtenu avec le multiplicateur de revalorisation)</t>
    </r>
  </si>
  <si>
    <t>Montant et détermination des ressources</t>
  </si>
  <si>
    <t>Durant cette période, les montants annuels de chaque année sont directement mentionnés dans les décrets (les textes ne se limitent pas à la précision d'un multiplicateur de revalorisation comme c'est le cas pour la période d'après (cf. ci-dessus).</t>
  </si>
  <si>
    <t>Décret 2009-473, art. 1 du 28/04/2009 (modif art. D815-1 et D815-2 du CSS)
Ce décret fixe les montants jusqu'à celui en vigueur à partir du 01/04/2012</t>
  </si>
  <si>
    <t>Multiplicateur de revalorisation</t>
  </si>
  <si>
    <r>
      <t xml:space="preserve">Montant maximum annuel pour les personnes seules ou lorsque un seul des conjoint bénéficie de l'ASPA
</t>
    </r>
    <r>
      <rPr>
        <b/>
        <sz val="8"/>
        <rFont val="Calibri"/>
        <family val="2"/>
        <scheme val="minor"/>
      </rPr>
      <t>(de 2007 à 2009, il s'agit du résultat obtenu avec le multiplicateur de revalorisation)</t>
    </r>
  </si>
  <si>
    <r>
      <t xml:space="preserve">Montant maximum annuel lorsque les deux conjoints bénéficient de l'ASPA ou lorsqu'un seul conjoint est bénéficiaire de l'ASPA et l'autre de l'allocation supplémentaire d'invalidité
</t>
    </r>
    <r>
      <rPr>
        <b/>
        <sz val="8"/>
        <rFont val="Calibri"/>
        <family val="2"/>
        <scheme val="minor"/>
      </rPr>
      <t>(de 2007 à 2009, il s'agit du résultat obtenu avec le multiplicateur de revalorisation)</t>
    </r>
  </si>
  <si>
    <r>
      <t xml:space="preserve">Plafond de ressources - personnes seules
</t>
    </r>
    <r>
      <rPr>
        <b/>
        <sz val="8"/>
        <rFont val="Calibri"/>
        <family val="2"/>
        <scheme val="minor"/>
      </rPr>
      <t>(de 2007 à 2009, il s'agit du résultat obtenu avec le multiplicateur de revalorisation)</t>
    </r>
  </si>
  <si>
    <r>
      <t xml:space="preserve">Plafond de ressources - couples
</t>
    </r>
    <r>
      <rPr>
        <b/>
        <sz val="8"/>
        <rFont val="Calibri"/>
        <family val="2"/>
        <scheme val="minor"/>
      </rPr>
      <t>(de 2007 à 2009, il s'agit du résultat obtenu avec le multiplicateur de revalorisation)</t>
    </r>
  </si>
  <si>
    <t>Nombre minimal d'enfant qu'il faut avoir eu pour toucher la majoration pour enfants</t>
  </si>
  <si>
    <t>Calcul des ressources</t>
  </si>
  <si>
    <t>Calcul de l'allocation</t>
  </si>
  <si>
    <t>Décret 85-1353, art. 1 du 17/12/1985 (crée art. L811-13 du CSS)</t>
  </si>
  <si>
    <t>Ordonnance 2004-605, art. 3 du 24/06/2004 (abroge art. L811-13 du CSS)</t>
  </si>
  <si>
    <t>Montant de la majoration pour conjoint à charge</t>
  </si>
  <si>
    <t>Ordonnance 2004-605, art. 3 du 24/06/2004 (abroge art. L811-10 du CSS)</t>
  </si>
  <si>
    <t>Ordonnance 2004-605, art. 3 du 24/06/2004 (abroge art. L813-1 et L813-2 du CSS)</t>
  </si>
  <si>
    <t>Décret 85-1354, art. 1 du 17/12/1985 (crée art.  D813-1, D813-2, D813-3 D813-4, D813-7 et D813-8 du CSS)
Décret 85-1353, art. 1 du 17/12/1985 (crée art. L813-1 et L813-2 du CSS)</t>
  </si>
  <si>
    <t>Similitudes avec l'AVTS :
- Mêmes règles de détermination des ressources
- Mêmes montants 
- Mêmes règles de calcul de l'allocation
- Mêmes majorations</t>
  </si>
  <si>
    <t>"L'allocation n'est due que si le total des ressources personnelles du travailleur ou du conjoint survivant, de quelque nature qu'elles soient, et de l'allocation n'excède pas un plafond de ressources annuel. Lorsque le bénéficiaire est marié, l'allocation est due dès lors que le total des ressources des époux et de l'allocation n'excède pas un autre plafond de ressources. Lorsque le total de l'allocation et des ressources personnelles du travailleur, du conjoint survivant ou des époux dépasse ces chiffres, l'allocation est réduite en conséquence."</t>
  </si>
  <si>
    <t>Décret 85-1353, art. 1 du 17/12/1985 (crée art. L815-8, R815-25, R815-27 et R815-32 du CSS)</t>
  </si>
  <si>
    <t>Décret 85-1353, art. 1 du 17/12/1985 (crée art L815-2, L815-3, R815-2 et R815-4 du CSS)</t>
  </si>
  <si>
    <t>Ordonnance 2004-605, art. 1 du 24/06/2004 (modif art. L815-8 du CSS suite à la création de l'ASPA)</t>
  </si>
  <si>
    <t>"L'allocation supplémentaire n'est due que si le total de cette allocation et des ressources personnelles de l'intéressé et du conjoint, si le bénéficiaire est marié, n'excède pas des chiffres limites fixés par décret. Lorsque le total de la ou des allocations supplémentaires et des ressources personnelles de l'intéressé ou des époux dépasse ces chiffres, la ou les allocations sont réduites à due concurrence." (art. L815-8 du CSS)</t>
  </si>
  <si>
    <t>Mêmes montans et mêmes majorations pour enfants que pour l'AVTS</t>
  </si>
  <si>
    <t>"Il est tenu compte, pour l'appréciation des ressources, de tous avantages d'invalidité et de vieillesse dont bénéficient les intéressés, des revenus professionnels et autres y compris ceux des biens mobiliers et immobiliers et des biens dont l'intéressé a fait donation au cours des dix années qui ont précédé la demande."
Certains éléments ne sont pas pris en compte : pour voir la liste : cf. art. R815-25 du CSS</t>
  </si>
  <si>
    <t>Il est tenu compte, pour l'appréciation des ressources, de tous les avantages d'invalidité et de vieillesse dont bénéficie l'intéressé, des revenus professionnels et autres, y compris ceux des biens mobiliers et immobiliers et des biens dont il a fait donation au cours des dix années qui ont précédé la demande.
Il existe une liste d'éléments non pris en comote dans les ressources. Pour les voir : cf. art. R815-22 du CSS</t>
  </si>
  <si>
    <r>
      <t xml:space="preserve">Décret 85-1353, art. 1 du 17/12/1985 (crée art. L811-10 du CSS)
Décret 85-1354, art. 1 du 17/12/1985 (crée art D811-10 et D811-12 du CSS)
</t>
    </r>
    <r>
      <rPr>
        <i/>
        <sz val="11"/>
        <color theme="1"/>
        <rFont val="Calibri"/>
        <family val="2"/>
        <scheme val="minor"/>
      </rPr>
      <t xml:space="preserve">Montant de la majoration pour conjoint à charge : </t>
    </r>
    <r>
      <rPr>
        <sz val="11"/>
        <color theme="1"/>
        <rFont val="Calibri"/>
        <family val="2"/>
        <scheme val="minor"/>
      </rPr>
      <t>Décret 76-559 du 25/06/1976</t>
    </r>
  </si>
  <si>
    <t>21/12/1985
21/12/1985
27/06/1976, en vig le 01/07/1976</t>
  </si>
  <si>
    <t>Mode de calcul de l'allocation (aspect différentiel)</t>
  </si>
  <si>
    <t>Mêmes montants et mêmes majorations que l'AVTS</t>
  </si>
  <si>
    <t>Majoration montants en fonction du foyer</t>
  </si>
  <si>
    <t>Eléments à ne pas prendre en compte dans les ressources</t>
  </si>
  <si>
    <t>cf. art. R262-6 du CASF pour voir la liste des éléments à ne pas inclure dans les ressources</t>
  </si>
  <si>
    <t>Ressources à prendre en compte</t>
  </si>
  <si>
    <t>"Les ressources prises en compte pour la détermination du montant du revenu de solidarité active comprennent, sous les réserves et selon les modalités figurant au présent chapitre, l'ensemble des ressources, de quelque nature qu'elles soient, de toutes les personnes composant le foyer, et notamment les avantages en nature ainsi que les revenus procurés par des biens mobiliers et immobiliers et par des capitaux." (art. R262-6 du CASF)</t>
  </si>
  <si>
    <t>cf. art. R262-11 du CASF pour voir la liste des éléments à ne pas inclure dans les ressources</t>
  </si>
  <si>
    <t>Décret 2010-1783, art. 1 du 31/12/2010 (modif art. R262-11 du CASF)</t>
  </si>
  <si>
    <t>Ajout dans les éléments à ne pas prendre en compte de la Prime de Retour à l'Emploi</t>
  </si>
  <si>
    <t>Décret 2005-1053, art. 1 du 29/08/2005 (modif art. R262-6 du CASF)</t>
  </si>
  <si>
    <t>Décret 2009-404, art. 2 du 15/04/2009 (modif art. R262-3 et art. R262-6 du CASF pour la codification de la réforme du RSA)</t>
  </si>
  <si>
    <t>Les ressources prises en compte pour la détermination du montant de l'allocation de revenu minimum d'insertion comprennent l'ensemble des ressources, de quelque nature qu'elles soient, de toutes les personnes composant le foyer et notamment les avantages en nature, ainsi que les revenus procurés par des biens mobiliers et immobiliers et par des capitaux.</t>
  </si>
  <si>
    <t>cf. art. 8 du décret 88-1111 du CASF pour voir la liste des éléments à ne pas inclure dans les ressources</t>
  </si>
  <si>
    <t>Décret 96-889, art. 1 du 07/10/1996 (modif art. 8 du décret 88-1111)</t>
  </si>
  <si>
    <t>Décret 98-950, art. 1 du 26/10/1998 (modif art. 8 du décret 88-1111)</t>
  </si>
  <si>
    <t>27/10/1998, en vig le 01/11/1998</t>
  </si>
  <si>
    <t>Décret 2000-840, art. 2 du 30/08/2000 (modif art. 8 du décret 88-1111)</t>
  </si>
  <si>
    <t>Ajout de certaines rentes viagères dans la liste des éléments à ne pas inclure</t>
  </si>
  <si>
    <t>Décret 2001-1073, art. 1 du 16/11/2001 (modif art. 8 du décret 88-1111)</t>
  </si>
  <si>
    <t>18/11/2001, en vig le 01/12/2001</t>
  </si>
  <si>
    <t>On inclut dorénavant dans les ressources les bourses de l'enseignement supérieur</t>
  </si>
  <si>
    <t>Décret 2004-1136 du 21/10/2004 (abroge art. 8 du décret 88-1111 et crée art. R262-3 et R262-6 du CASF)</t>
  </si>
  <si>
    <t>Décret 2004-299, art. 1 du 29/03/2004 (modif art. 8 du décret 88-1111)</t>
  </si>
  <si>
    <t>Nouvelle liste d'éléments à ne pas prendre en compte dans les ressources.</t>
  </si>
  <si>
    <r>
      <rPr>
        <i/>
        <sz val="11"/>
        <color theme="1"/>
        <rFont val="Calibri"/>
        <family val="2"/>
        <scheme val="minor"/>
      </rPr>
      <t xml:space="preserve">Du 31/03/2004 au 25/10/2004 : </t>
    </r>
    <r>
      <rPr>
        <sz val="11"/>
        <color theme="1"/>
        <rFont val="Calibri"/>
        <family val="2"/>
        <scheme val="minor"/>
      </rPr>
      <t>Ajout dans les éléments à exclure des ressources du CLCMG, de la prime à la naissance , de l'allocation de base de la PAJE due au titre du mois de naissance de l'enfant, de l'allocation forfaitaire des AF au titre des enfants de moins de 20 ans et de l'allocation de reconnaissance. De plus, on inclut dorénavant les rentes viagères dans les ressources.</t>
    </r>
  </si>
  <si>
    <t>Intéressement</t>
  </si>
  <si>
    <t>Les revenus professionnels ne sont pas prises en compte pendant les trois premiers mois suivant le début ou la reprise d'un emploi, d'une formation ou d'un stage.
La durée cumulée de bénéfice de cette disposition, pour chaque personne au sein du foyer, ne peut excéder quatre mois par période de douze mois.</t>
  </si>
  <si>
    <t>Décret 2009-404, art. 2 du 15/04/2009 (modif art. R262-6, art. R262-11 et R262-12 du CASF)</t>
  </si>
  <si>
    <t>cf. art. R524-3 du CASF pour voir la liste des éléments à ne pas inclure dans les ressources.</t>
  </si>
  <si>
    <t>Décret 96-553, art. 2 du 20/06/1996 (modif art. R524-3 du CSS)</t>
  </si>
  <si>
    <t>Décret 97-358, art. 1 du 16/04/1997 (modif art. R524-3 du CSS)</t>
  </si>
  <si>
    <t>Ajout dans ces éléments des rémunérations issues d'une activité professionnelle ou d'une formation, perçues pendant le trimestre de référence, lorsqu'il est justifié, à la date de l'appréciation des ressources, que la perception de celles-ci est interrompue de manière certaine et que l'intéressé ne peut prétendre à un revenu de substitution. Cette neutralisation est effectuée dans la limite mensuelle d'un montant égal à 150 % de la BMAF.</t>
  </si>
  <si>
    <t>Décret 98-1070, art. 8 du 27/11/1998 (modif art. R524-3 du CSS)</t>
  </si>
  <si>
    <t>Décret 2004-189, art. 1 du 27/02/2004 (modif art. R524-3 du CSS)</t>
  </si>
  <si>
    <t>28/02/2004, en vig le 01/01/2004</t>
  </si>
  <si>
    <t>Décret 2005-242, art. 4 du 17/03/2005 (modif art. R524-3 du CSS)
Décret 2005-1053, art. 3 du 29/08/2005 (modif art. R524-3 du CSS)</t>
  </si>
  <si>
    <t>18/03/2005
30/08/2005</t>
  </si>
  <si>
    <t>Ajout des rémunérations perçues dans le cadre d'un contrat insertion-revenu minimum d'activité ou d'un contrat d'avenir.
Ajout de la Prime de Retour à l'Emploi</t>
  </si>
  <si>
    <t>Beaucoup de changements dans la liste : cf. le décret.</t>
  </si>
  <si>
    <t>Décret 2006-1197, art. 15 du 29/09/2006 (modif art. R524-3 du CSS)</t>
  </si>
  <si>
    <t>30/09/2006, en vig le 01/10/2006</t>
  </si>
  <si>
    <t>Supression de l'API</t>
  </si>
  <si>
    <t>La totalité de ses ressources imposables ou non, y compris les prestations familiales et sociales, légales, supplémentaires ou conventionnelles.</t>
  </si>
  <si>
    <t>Dans la liste des éléments à ne pas prendre en compte, ajout du revenu de solidarité vers dans les DOM-TOM</t>
  </si>
  <si>
    <t>Ajout du CLCMG, de la prime à la naissance ou à l'adoption et de l'allocation de base de la PAJE jusqu'au dernier jour du mois civil au cours duquel l'enfant atteint l'âge de trois mois.</t>
  </si>
  <si>
    <t>Ajout dans la liste des éléments à ne pas inclure l'APJE due au titre de la grossesse et jusqu'au mois de naissance inclus, et la majoration pour âge d'AF</t>
  </si>
  <si>
    <t>Ajout dans ces éléments de la part des allocations logements (ALF, ALS, et APL) qui dépassent le forfait logement; Mais, en fait, c'était déjà le cas avant : car cf. art. L524-1 : dit que l'on met dans les ressources un forfait logement dans la limite du montant des aides au logement.</t>
  </si>
  <si>
    <t>Décret 96-1160, art. 41 du 27/12/1996 (modif art. L524-1 du CSS)
Décret 97-358, art. 2 du 16/04/1997 (modif art. R524-4 du CSS)
Décret 97-359, art. 1 du 16/04/1997 (crée art. D524-1 du CSS)</t>
  </si>
  <si>
    <t>29/12/1996
18/04/1997
18/04/1997</t>
  </si>
  <si>
    <t>art. L524-1 : précise que le forfait logement est dans la limite des aides au logement si le foyer touche de telles aides
art. R524-4 : Les avantages en nature au titre du logement ne sont plus évalués comme pour le calcul des cotisations sociales
art. D524-4 : précise les taux</t>
  </si>
  <si>
    <r>
      <rPr>
        <i/>
        <sz val="11"/>
        <color theme="1"/>
        <rFont val="Calibri"/>
        <family val="2"/>
        <scheme val="minor"/>
      </rPr>
      <t xml:space="preserve">Art 4 : </t>
    </r>
    <r>
      <rPr>
        <sz val="11"/>
        <color theme="1"/>
        <rFont val="Calibri"/>
        <family val="2"/>
        <scheme val="minor"/>
      </rPr>
      <t xml:space="preserve">pour les propriétaires sans AL et les logés à titre gratuit (on entend par AL les 3 types d'aides au logement)
</t>
    </r>
    <r>
      <rPr>
        <i/>
        <sz val="11"/>
        <color theme="1"/>
        <rFont val="Calibri"/>
        <family val="2"/>
        <scheme val="minor"/>
      </rPr>
      <t xml:space="preserve">Art 9 : </t>
    </r>
    <r>
      <rPr>
        <sz val="11"/>
        <color theme="1"/>
        <rFont val="Calibri"/>
        <family val="2"/>
        <scheme val="minor"/>
      </rPr>
      <t>pour les bénéficiaires des aides au logement. NB : la somme retenue est en fait le minimum entre le forfait logement et les aides au logement.</t>
    </r>
  </si>
  <si>
    <t>Transition de l'ancien dispositif vers l'ASPA</t>
  </si>
  <si>
    <t>Les personnes qui, à la date d'entrée en vigueur de la réforme de l'ASPA sont titulaires de l'allocation aux vieux travailleurs salariés, de l'allocation aux vieux travailleurs non salariés, du secours viager, de l'allocation aux mères de famille, de l'allocation spéciale vieillesse et de sa majoration prévue à l'article L. 814-2 du code de la sécurité sociale, de l'allocation viagère dont peuvent bénéficier les rapatriés en vertu de l'article 14 de la loi de finances du 2 juillet 1963 susvisée, de l'allocation de vieillesse agricole ou de l'allocation supplémentaire mentionnée à l'article L. 815-2, dans sa rédaction antérieure à l'entrée en vigueur de la présente ordonnance, continuent à percevoir ces prestations selon les règles applicables avant cette entrée en vigueur.</t>
  </si>
  <si>
    <t>Règle de transition</t>
  </si>
  <si>
    <r>
      <t>Ordonnance 2004-605, art. 2 du 24/06/2004</t>
    </r>
    <r>
      <rPr>
        <i/>
        <sz val="11"/>
        <color theme="1"/>
        <rFont val="Calibri"/>
        <family val="2"/>
        <scheme val="minor"/>
      </rPr>
      <t/>
    </r>
  </si>
  <si>
    <r>
      <rPr>
        <i/>
        <sz val="11"/>
        <color theme="1"/>
        <rFont val="Calibri"/>
        <family val="2"/>
        <scheme val="minor"/>
      </rPr>
      <t xml:space="preserve">Condition sur les ressources + complément différentiel : </t>
    </r>
    <r>
      <rPr>
        <sz val="11"/>
        <color theme="1"/>
        <rFont val="Calibri"/>
        <family val="2"/>
        <scheme val="minor"/>
      </rPr>
      <t>Ordonnance 2004-605, art. 1 du 24/06/2004 (modif art. L815-9 du CSS)</t>
    </r>
    <r>
      <rPr>
        <i/>
        <sz val="11"/>
        <color theme="1"/>
        <rFont val="Calibri"/>
        <family val="2"/>
        <scheme val="minor"/>
      </rPr>
      <t/>
    </r>
  </si>
  <si>
    <t>Mise en place d'une majoration unique à partir de 14 ans. Mais, la transition est progressive.</t>
  </si>
  <si>
    <t>Les plafonds sont revalorisées à partir de l'évolution des prix de l'année N-2 (et non plus N-1)
Les ressources prises en compte sont celles de l'année N-2 (et non plus N-1)
Les plafonds sont valables du 01/01 au 31/12 et non plus du 01/07 au 30/06. D'où l'absence de revalorisation des plafonds pour 2008.</t>
  </si>
  <si>
    <t>Le montant est en euros bien qu'il soit valable du 1/07/2001 au 31/12/2001 mais aussi du 01/01/2002 au 30/06/2002. En fait, une simple conversion sans revalorisation suffit pour avoir le montant en euros de début 2002.</t>
  </si>
  <si>
    <t>cf. feuille "ASPA"</t>
  </si>
  <si>
    <t>Abattements appliqués aux traitements et salaires indiqués dans le code général des impôts : cf. feuille "deduc_sal" du fichiers "Barèmes IPP - Paramètres_IR.xlsx".</t>
  </si>
  <si>
    <t>D'après les textes, le montant de cette majoration est déterminé à l'art. L351-13 du CSS et dépend de la durée d'assurance. Or, d'après les sources de la CNAV, le montant de cette majoration est déterminé au décret 79-559 (et est resté fixe, à 4000F, soit 609,80 euros depuis 1976...) : source : http://www.legislation.cnav.fr/doc_communs/listes_baremes/BNL-L_B_DERVALEURS.htm</t>
  </si>
  <si>
    <t>Loi n°2002-1487, art. 58 du 20/12/2002 (modif art. L521-1 du CSS)
Décret 2003-573, art. 1 du 27/06/2003 (crée art. D521-2 du CSS)</t>
  </si>
  <si>
    <t>Pas d'allocation différentielle (car pas d'allocation de ressources)</t>
  </si>
  <si>
    <r>
      <t xml:space="preserve">Majoration par enfant 
</t>
    </r>
    <r>
      <rPr>
        <b/>
        <sz val="8"/>
        <rFont val="Arial"/>
        <family val="2"/>
      </rPr>
      <t>(en % du plafond de ressources avec 0 enfant)</t>
    </r>
  </si>
  <si>
    <r>
      <rPr>
        <b/>
        <sz val="10"/>
        <color theme="1"/>
        <rFont val="Calibri"/>
        <family val="2"/>
        <scheme val="minor"/>
      </rPr>
      <t>Majoration - 1er et 2ème enfant</t>
    </r>
    <r>
      <rPr>
        <b/>
        <sz val="11"/>
        <color theme="1"/>
        <rFont val="Calibri"/>
        <family val="2"/>
        <scheme val="minor"/>
      </rPr>
      <t xml:space="preserve">
</t>
    </r>
    <r>
      <rPr>
        <b/>
        <sz val="8"/>
        <color theme="1"/>
        <rFont val="Calibri"/>
        <family val="2"/>
        <scheme val="minor"/>
      </rPr>
      <t>(en % du plafond de ressources avec 0 enfant)</t>
    </r>
  </si>
  <si>
    <r>
      <rPr>
        <b/>
        <sz val="10"/>
        <color theme="1"/>
        <rFont val="Calibri"/>
        <family val="2"/>
        <scheme val="minor"/>
      </rPr>
      <t>Majoration - 3ème enfant et plus</t>
    </r>
    <r>
      <rPr>
        <b/>
        <sz val="11"/>
        <color theme="1"/>
        <rFont val="Calibri"/>
        <family val="2"/>
        <scheme val="minor"/>
      </rPr>
      <t xml:space="preserve">
</t>
    </r>
    <r>
      <rPr>
        <b/>
        <sz val="8"/>
        <color theme="1"/>
        <rFont val="Calibri"/>
        <family val="2"/>
        <scheme val="minor"/>
      </rPr>
      <t>(en % du plafond de ressources avec 0 enfant)</t>
    </r>
  </si>
  <si>
    <r>
      <t xml:space="preserve">Montant minimal d'ARS
</t>
    </r>
    <r>
      <rPr>
        <b/>
        <i/>
        <sz val="14"/>
        <color rgb="FFFF0000"/>
        <rFont val="Arial"/>
        <family val="2"/>
      </rPr>
      <t>(Pour la rentrée de l'année N)</t>
    </r>
  </si>
  <si>
    <r>
      <t xml:space="preserve">Allocation différentielle
</t>
    </r>
    <r>
      <rPr>
        <b/>
        <i/>
        <sz val="14"/>
        <color rgb="FFFF0000"/>
        <rFont val="Arial"/>
        <family val="2"/>
      </rPr>
      <t>(Pour la rentrée de l'année N)</t>
    </r>
  </si>
  <si>
    <t>Crée le montant minimal d'ARS (suite à l'instauration de l'ARS différentielle).</t>
  </si>
  <si>
    <t>Les bénéficiaires doivent au préalable être bénéficiaires d'une autre aide (une prestation familiale, l'APL, l'AAH ou le RMI) au titre de chaque enfant ouvrant droit à l'ARS, et ce au mois de juillet précédent la rentrée scolaire considérée.</t>
  </si>
  <si>
    <t>La prime est versée "au plus tard le deuxième mois qui suit l'arrivée des enfants au foyer des adoptants" (cf. art. D531-2 du CSS)</t>
  </si>
  <si>
    <t>Loi n°96-604, art. 49 du 05/07/1996 (modif art. L535-2 du CSS)
Décret 97-418, art. 3 du 25/04/1997 (cére art. R535-2 du CSS)</t>
  </si>
  <si>
    <t>06/07/1996
29/04/1997</t>
  </si>
  <si>
    <t>Mêmes plafonds que pour l'APJE
Existence d'une allocation différentielle (comme pour l'APJE)</t>
  </si>
  <si>
    <t>Plafonds et allocation différentielle</t>
  </si>
  <si>
    <t>Loi 2003-1199, art. 60 II du 18/12/2003 (abroge art.L535-2 du CSS)
Décret 2003-1393, art. 2 du 31/12/2003 (abroge art. R535-2 du CSS)</t>
  </si>
  <si>
    <t>19/12/2003
01/01/2004</t>
  </si>
  <si>
    <t>Les textes d'abrogation datent de fin 2003 et début 2004. Néanmoins, l'allocation d'adoption n'est totalement supprimée que fin 2006 car la transition est progressive : cf. art. 60 VIII de la loi 2003-1199, du 18/12/2003.</t>
  </si>
  <si>
    <t>Si un parent isolé ne reçoit que partiellement la pension alimentaire de l'autre parent, celui-ci étant dans l'incapacité de la verser totalement, est versée une allocation égale à la différence entre le montant de la pension alimentaire et le montantr déjà versé par le parent défaillant, et ce dans la limite du montant de l'ASF</t>
  </si>
  <si>
    <t>Ouvrent doir à l'ASF les enfants orphelins de père et/ou de mère ou les enfants dont l'un des parents ou les deux sont hors d'état de les entretenir ou hors d'état de payer la pension alimentaire qu'ils doivent.</t>
  </si>
  <si>
    <t>Bénéficiares</t>
  </si>
  <si>
    <t xml:space="preserve">Peut bénéficier de l'allocation le père, la mère ou la personne physique qui assume la charge effective et permanente de l'enfant orphelin ou de l'enfant assimilé à un orphelin.
Si le père ou la mère se remet en couple (même en concubinage), l'ASF cesse d'être due. En revanche, cette disposition n'est pas valable si le bénéficiaire est une autre personne que le père ou la mère.
</t>
  </si>
  <si>
    <t>60
Puis, de juin 2011 à fin décembre 2011 :
- Pour les personnes nés à compter du 01/01/1956 : 62 ans 
- Pour les personnes nés avant le 01/01/1956 : cet âge est fixé de manière croissante à raison de quatre mois par génération et dans la limite de 62 ans.</t>
  </si>
  <si>
    <t>L'art. 161-17-2 est indirectement lié à la législation de l'ASPA car il est cité dans l'art. R815-1 du CSS.</t>
  </si>
  <si>
    <t>Age minimum pour les requérants inaptes au travail nés à compter du 01/01/1955.</t>
  </si>
  <si>
    <r>
      <t xml:space="preserve">Rythme de croissance par génération pour l'âge minimum en cas d'inaptutude au travail (dans la limite de 62 ans) : à appliquer aux requérants nés entre 1er juillet 1951 et le 31 décembre 1951.
</t>
    </r>
    <r>
      <rPr>
        <b/>
        <sz val="8"/>
        <rFont val="Calibri"/>
        <family val="2"/>
        <scheme val="minor"/>
      </rPr>
      <t>(en mois)</t>
    </r>
  </si>
  <si>
    <r>
      <t xml:space="preserve">Rythme de croissance par génération pour l'âge minimum en cas d'inaptutude au travail (dans la limite de 62 ans) : à appliquer aux requérants nés entre le 1er janvier 1952 et le 31 décembre 1954.
</t>
    </r>
    <r>
      <rPr>
        <b/>
        <sz val="8"/>
        <rFont val="Calibri"/>
        <family val="2"/>
        <scheme val="minor"/>
      </rPr>
      <t>(en mois)</t>
    </r>
  </si>
  <si>
    <t>Arrêté du 28/12/2011, art. 1</t>
  </si>
  <si>
    <t>Arrêté du 28/12/2011, art. 3</t>
  </si>
  <si>
    <t>Arrêté du 28/12/2011, art. 2</t>
  </si>
  <si>
    <t>03/03/2011 (en vig. Le 01/01/2011)</t>
  </si>
  <si>
    <t>17/01/2010 (en vig. Le 01/01/2010)</t>
  </si>
  <si>
    <t>Décret 2011-2040 du 28/12/2011</t>
  </si>
  <si>
    <t>30/12/2011 (en vig. Le 01/01/2012)</t>
  </si>
  <si>
    <t>Décret 2011-2099, art. 2 du 30/12/2011 (modif art. D831-2-1 du CSS)</t>
  </si>
  <si>
    <t>Cet arrêté a été modifié plusieurs fois. Nous ne détaillons pas ces modifications car l'arrêté en question est difficielement utilisable : il ne fait qu'énumérer les différentes communes des différentes zones alors qu'il existe surement des critères pour les classer.</t>
  </si>
  <si>
    <t>Décret 2011-2099, art. 1 du 30/12/2011 (modif art. D542-5-2 du CSS)</t>
  </si>
  <si>
    <t>Arrêté du 30/12/2011</t>
  </si>
  <si>
    <t>31/12/2011, en vig à partir des alloc au titre du 01/01/2012</t>
  </si>
  <si>
    <t>31/12/2011, en vig le 01/01/2012</t>
  </si>
  <si>
    <t>Après le 31/12/2011</t>
  </si>
  <si>
    <t>Arrêté du 30/12/2011, art. 2</t>
  </si>
  <si>
    <t>30/12/2007, en vig à partir des alloc au titre de 01/2008</t>
  </si>
  <si>
    <t>Arrêté du 30/12/2011, art. 4</t>
  </si>
  <si>
    <t>Arrêté du 01/08/2000, art. 7 (modif arrêté du 27/07/1990)</t>
  </si>
  <si>
    <t>05/08/2000, en vig à compter des alloc versées au titre du mois de juillet 2000.</t>
  </si>
  <si>
    <t>Loi 2011-1906, art. 88 du 21/12/2011 (modif art. L161-17-2 du CSS)</t>
  </si>
  <si>
    <t>Cette âge minimum dépend maintenant de la date de naissance du requérant. Cf. les cases ci-contre à droite pour le détail.</t>
  </si>
  <si>
    <t>29/04/2009
Les changements de montant entrent en vigueur le 01/04 de chaque année</t>
  </si>
  <si>
    <t>D'après le dico permanent, les montants ci-contre ont été revalorisés de 0,8% au 01/09/2008. Mais, je ne trouve pas me texte.</t>
  </si>
  <si>
    <r>
      <t xml:space="preserve">Statut des chefs de famille
</t>
    </r>
    <r>
      <rPr>
        <b/>
        <i/>
        <sz val="10"/>
        <rFont val="Arial"/>
        <family val="2"/>
      </rPr>
      <t>(Important pour la détermination des plafonds de ressources)</t>
    </r>
  </si>
  <si>
    <r>
      <t xml:space="preserve">Règle de calcul du revenu professionnel plancher par membre d'un couple pour être qualifié de "couples biactifs"
</t>
    </r>
    <r>
      <rPr>
        <b/>
        <sz val="9"/>
        <color theme="1"/>
        <rFont val="Calibri"/>
        <family val="2"/>
        <scheme val="minor"/>
      </rPr>
      <t>2002-2011 : €
1997-2001 : FRF</t>
    </r>
  </si>
  <si>
    <t>13,6 % du plafond annuel de la sécurité sociale en vigueur au 1er janvier de l'année N-2.</t>
  </si>
  <si>
    <t xml:space="preserve">Arrêté du 26/11/2010 </t>
  </si>
  <si>
    <t>Arrêté du 18/11/2009</t>
  </si>
  <si>
    <t xml:space="preserve">Décret 2008-1394 du 19/12/2008 </t>
  </si>
  <si>
    <t>Arrêté du 30/10/2007</t>
  </si>
  <si>
    <t xml:space="preserve">Arrêté du 15/11/2006 </t>
  </si>
  <si>
    <t xml:space="preserve">Arrêté du 02/12/2005 </t>
  </si>
  <si>
    <t xml:space="preserve">Décret 2004-1292 du 26/11/2004 </t>
  </si>
  <si>
    <t xml:space="preserve">Décret 2003-1159 du 04/12/2003 </t>
  </si>
  <si>
    <t xml:space="preserve">Décret 2002-1374 du 22/11/2002 </t>
  </si>
  <si>
    <t>Décret 2001-1069 du 16/11/2001</t>
  </si>
  <si>
    <t>Décret 2000-1284 du 26/12/2000</t>
  </si>
  <si>
    <t xml:space="preserve">Décret 99-1029 du 09/12/1999 </t>
  </si>
  <si>
    <t>Décret 98-1225 du 29/12/1998</t>
  </si>
  <si>
    <t>Décret 97-1251 du 29/12/1997</t>
  </si>
  <si>
    <t xml:space="preserve">Décret 96-1169 du 27/12/1996 </t>
  </si>
  <si>
    <t xml:space="preserve">Décret 95-1357 du 30/12/1995 </t>
  </si>
  <si>
    <t xml:space="preserve">Décret 94-1159 du 28/12/1994 </t>
  </si>
  <si>
    <t>12 fois la BMAF en vigueur pendant l'année N-2.</t>
  </si>
  <si>
    <t>cf. textes relatifs aux plafonds des prestations familiales qui utilisent ce concept de couple biactif. Pour les allocations familiales, cf. l'art. R521-2. Pour l'APJE, cf. art. R531-9 du CSS. Pour le CF, cf. l'art. R522-2 du CSS. Pour la PAJE, cf. l'art. R531-1 du CSS.</t>
  </si>
  <si>
    <t>Décret 2011-1278, art. 1 du 11/10/2011 (modif art. R531-1 du CSS).</t>
  </si>
  <si>
    <t>13/10/2011, en vig le 01/11/2011</t>
  </si>
  <si>
    <t>Décret 2011-1278, art. 1 du 11/10/2011 (modif art. R522-2 du CSS).</t>
  </si>
  <si>
    <t>Revenu professionnel plancher, 
en pourcentage du plafond annuel de la sécurité sociale.</t>
  </si>
  <si>
    <t>Revenu professionnel plancher, 
en nombre de fois de la BMAF.</t>
  </si>
  <si>
    <t>Modification du calcul du revenu professionnel plancher pour les couples biactifs (cf. feuille "infos_ménage_prestations_fam").</t>
  </si>
  <si>
    <t>Montants en rouge non trouvés dans les textes : Ils se trouvent néanmois sur le site de législation de la CNAV : cf. http://www.legislation.cnav.fr/doc_communs/listes_baremes/BNL-L_B_DERVALEURS.htm</t>
  </si>
  <si>
    <t>Décret 2007-57, art. 4 du 12/01/2007 (abroge art. D811-2, D811-3, D811-4 et D811-8 du CSS)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</si>
  <si>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13/01/2007
26/06/2004, en vig le 01/01/2006</t>
  </si>
  <si>
    <t>Décret 2007-57, art. 4 du 12/01/2007 (abroge art. D811-10 et D811-12 du CSS)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</si>
  <si>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Décret 2007-57, art. 4 du 12/01/2007 (abroge art. D812-2, D812-5, D812-7 et D812-8 du CSS)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</si>
  <si>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Décret 2007-57, art. 4 du 12/01/2007 (abroge D813-1, D813-2, D813-3, D813-4 , D813-7 et D813-8 du CSS)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</si>
  <si>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Décret 2007-57, art. 4 du 12/01/2007 (abroge D811-15 et D811-16 du CSS)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</si>
  <si>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Décret 2007-57, art. 4 du 12/01/2007 (abroge D814-1 et D814-9 du CSS)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</si>
  <si>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Décret 2007-56, art. 1 du 12/01/2007 (modif art. R815-2, R815-4 et du CSS suite à la création de l'ASPA)
Ordonnance 2004-605, art 2 du 24/06/2004 : les personnes qui bénéficiaient au moment de l'entrée en vigueur de l'ASPA des anciens dispositifs de mimimum vieillesse continuent à percevoir ces anciennes prestations selon les règles applicables avant cette entrée en vigueur. D'où le fait qu'on garde les mêmes barèmes en rouge après 2006.</t>
  </si>
  <si>
    <t>Les pourcentages ci-contre à gauche s'appliquent au RMI de base et à la BMAF du 01/01/N-2 et non N !!!!!</t>
  </si>
  <si>
    <r>
      <t xml:space="preserve">Plafond de R0 - foyers sans personne à charge
</t>
    </r>
    <r>
      <rPr>
        <b/>
        <sz val="8"/>
        <color theme="1"/>
        <rFont val="Calibri"/>
        <family val="2"/>
        <scheme val="minor"/>
      </rPr>
      <t>(en % du R0 calculé dans un premier temps)</t>
    </r>
  </si>
  <si>
    <r>
      <t xml:space="preserve">Plafond de R0 - foyers avec 1 personne à charge
</t>
    </r>
    <r>
      <rPr>
        <b/>
        <sz val="8"/>
        <color theme="1"/>
        <rFont val="Calibri"/>
        <family val="2"/>
        <scheme val="minor"/>
      </rPr>
      <t>(en % du R0 calculé dans un premier temps)</t>
    </r>
  </si>
  <si>
    <r>
      <t xml:space="preserve">Plafond de R0 - foyers avec 2 personnes à charge
</t>
    </r>
    <r>
      <rPr>
        <b/>
        <sz val="8"/>
        <color theme="1"/>
        <rFont val="Calibri"/>
        <family val="2"/>
        <scheme val="minor"/>
      </rPr>
      <t>(en % du R0 calculé dans un premier temps)</t>
    </r>
  </si>
  <si>
    <r>
      <t xml:space="preserve">Plafond de R0 - foyers avec 3 personnes à charge
</t>
    </r>
    <r>
      <rPr>
        <b/>
        <sz val="8"/>
        <color theme="1"/>
        <rFont val="Calibri"/>
        <family val="2"/>
        <scheme val="minor"/>
      </rPr>
      <t>(en % du R0 calculé dans un premier temps)</t>
    </r>
  </si>
  <si>
    <r>
      <t xml:space="preserve">Plafond de R0 - foyers avec 4 personnes à charge et plus
</t>
    </r>
    <r>
      <rPr>
        <b/>
        <sz val="8"/>
        <color theme="1"/>
        <rFont val="Calibri"/>
        <family val="2"/>
        <scheme val="minor"/>
      </rPr>
      <t>(en % du R0 calculé dans un premier temps)</t>
    </r>
  </si>
  <si>
    <r>
      <t xml:space="preserve">Majoration montant maximal pour le 1er enfant si la personne est célibataire
</t>
    </r>
    <r>
      <rPr>
        <b/>
        <sz val="8"/>
        <color theme="1"/>
        <rFont val="Calibri"/>
        <family val="2"/>
        <scheme val="minor"/>
      </rPr>
      <t>(en % de la base RMI)</t>
    </r>
  </si>
  <si>
    <r>
      <t xml:space="preserve">Majoration du montant maximal pour le 1er enfant des ménages en couple, et aussi pour le 2ème enfant quelque soit le type de ménage
</t>
    </r>
    <r>
      <rPr>
        <b/>
        <sz val="8"/>
        <color theme="1"/>
        <rFont val="Calibri"/>
        <family val="2"/>
        <scheme val="minor"/>
      </rPr>
      <t>(en % de la base RMI)</t>
    </r>
  </si>
  <si>
    <r>
      <t xml:space="preserve">Majoration montant maximal pour le 1er enfant si la personne est célibataire
</t>
    </r>
    <r>
      <rPr>
        <b/>
        <sz val="8"/>
        <color theme="1"/>
        <rFont val="Calibri"/>
        <family val="2"/>
        <scheme val="minor"/>
      </rPr>
      <t>(en % de la base RSA)</t>
    </r>
  </si>
  <si>
    <r>
      <t xml:space="preserve">Majoration du montant maximal pour le 1er enfant des ménages en couple, et aussi pour le 2ème enfant quelque soit le type de ménage
</t>
    </r>
    <r>
      <rPr>
        <b/>
        <sz val="8"/>
        <color theme="1"/>
        <rFont val="Calibri"/>
        <family val="2"/>
        <scheme val="minor"/>
      </rPr>
      <t>(en % de la base RSA)</t>
    </r>
  </si>
  <si>
    <t>Si le ménage est propriétaire sans AL (on entend par AL les 3 types d'aide au logement) ou logé à titre gratuit, le forfait logement est égal au forfait maximal.
Si le ménage touche des AL, forfait logement=min(apl,forfait maximal). Si le ménage est locataire et ne touche pas d'AL, il n'y a pas de forfait logement.</t>
  </si>
  <si>
    <t>Antoine Bozio, antoine.bozio@ipp.eu</t>
  </si>
  <si>
    <t>Brice Fabre, brice.fabre@ipp.eu</t>
  </si>
  <si>
    <r>
      <t xml:space="preserve">Plafond mensuel de la Sécurité Social en vigueur au 1er janvier de chaque année
</t>
    </r>
    <r>
      <rPr>
        <b/>
        <sz val="8"/>
        <rFont val="Arial"/>
        <family val="2"/>
      </rPr>
      <t>(utile pour le calcul du revenu plancher ci-contre à gauche)
2002-2011 : €
1997-2001 : FRF</t>
    </r>
  </si>
  <si>
    <r>
      <t xml:space="preserve">Ce document présente l'ensemble de la législation permettant le calcul transferts sociaux. Il s'agit des barèmes bruts de la législation utilisés dans le micro-simulateur de l'IPP, TAXIPP. Les sources législatives (texte de loi, numéro du décret ou arêté) ainsi que la date de publication au </t>
    </r>
    <r>
      <rPr>
        <i/>
        <sz val="11"/>
        <color theme="1"/>
        <rFont val="Calibri"/>
        <family val="2"/>
        <scheme val="minor"/>
      </rPr>
      <t>Journal Officie</t>
    </r>
    <r>
      <rPr>
        <sz val="11"/>
        <color theme="1"/>
        <rFont val="Calibri"/>
        <family val="2"/>
        <scheme val="minor"/>
      </rPr>
      <t>l (JO) sont systématiquement indiquées. La première ligne du fichier (masquée) indique le nom des paramètres dans TAXIPP.</t>
    </r>
  </si>
  <si>
    <t>I. Transferts familiaux</t>
  </si>
  <si>
    <t>II. Allocations logement</t>
  </si>
  <si>
    <t>III. Minima sociaux</t>
  </si>
  <si>
    <t>RMI</t>
  </si>
  <si>
    <t>API</t>
  </si>
  <si>
    <t>RSA</t>
  </si>
  <si>
    <t>Décret 2008-52 du 16/01/2008</t>
  </si>
  <si>
    <t>03/12/2008 (en vig le 01/06/2009)</t>
  </si>
  <si>
    <r>
      <t xml:space="preserve">NB : 
- ces plafonds sont à chaque fois applicables au 1er juillet de l'année de l'arrêté : car rappel : l'AL se calcule pour une période de 12 mois commençant au 1er juillet.
- du 01/07/2001 au 31/12/2001, les montants de l'arrêté du 31/07/2001 indiqués ci-contre sont en francs
</t>
    </r>
    <r>
      <rPr>
        <sz val="11"/>
        <color rgb="FFFF0000"/>
        <rFont val="Calibri"/>
        <family val="2"/>
        <scheme val="minor"/>
      </rPr>
      <t>La ligne en rouge présente des problèmes : cf. la version mise en forme de ce fichier (celle qui doit être mise en ligne)</t>
    </r>
  </si>
  <si>
    <t>A partir de décembre 2011, la BMAF est revalorisée au 1er avril de chaque année, sauf pour 2012 où par dérogation, la revalorisation reste au 1er janvier</t>
  </si>
  <si>
    <t>Loi 2011-1906, art. 104 du 21/12/2011 (modif art. L551-1 du CSS)</t>
  </si>
  <si>
    <t>Décret 85-1353, art. 1 du 21/12/1985 (crée art. R 512-2 du CSS)</t>
  </si>
  <si>
    <t>Une revalorisation par an au lieu de deux</t>
  </si>
  <si>
    <t>Décret 93-1344 du 29/12/1993</t>
  </si>
  <si>
    <t>Décret 93-144 du 02/02/1993</t>
  </si>
  <si>
    <t>Décret 91-1376 du 30/12/1991</t>
  </si>
  <si>
    <t>Décret 91-766 du 07/08/1991</t>
  </si>
  <si>
    <t>Décret 91-170 du 13/02/1991</t>
  </si>
  <si>
    <t>Décret 90-64 du 15/01/1990</t>
  </si>
  <si>
    <t>Décret 89-600 du 28/08/1989</t>
  </si>
  <si>
    <t>Décret 89-36 du 25/01/1989</t>
  </si>
  <si>
    <t>Décret 88-912 du 05/09/1988</t>
  </si>
  <si>
    <t>Décret 87-1174 du 24/12/1987</t>
  </si>
  <si>
    <t>Décret 87-627 du 04/08/1987</t>
  </si>
  <si>
    <t>Décret 86-150 du 30/01/1986</t>
  </si>
  <si>
    <t>Décret 85-758 du 18/07/1985</t>
  </si>
  <si>
    <t>Décret 84-644 du 17/07/1984</t>
  </si>
  <si>
    <t>Décret 83-554 du 30/06/1983</t>
  </si>
  <si>
    <t>Décret 82-1136 du 29/12/1982</t>
  </si>
  <si>
    <t xml:space="preserve"> Décret 82-703 du 09/08/1982</t>
  </si>
  <si>
    <t xml:space="preserve">Décret 82-319 du 08/04/1982 (Taux: modif art. L 544 du CSS) </t>
  </si>
  <si>
    <t>72104 FRF</t>
  </si>
  <si>
    <t>Mêmes plafonds que pour l'AJE</t>
  </si>
  <si>
    <t>Allocation au Jeune Enfant</t>
  </si>
  <si>
    <t>Sous condition uniquement après le 3e mois de l'enfant</t>
  </si>
  <si>
    <t>Loi 86-1307, art 2 et 13 du 29/12/1986 (modif. Art. L531-1 et 2)</t>
  </si>
  <si>
    <t>Loi 85-17 du 04/01/85                                                                                         Décret 85-475 du 26/04/85                                                                                        Décret 85-1354, art. 1 du 17/12/1985 (crée L531-1, 2, 3 du CSS)</t>
  </si>
  <si>
    <t>05/01/1985                 04/05/1985             21/12/1985</t>
  </si>
  <si>
    <t>Mise sous condi de ressources de l'allocation versée avant le 4e mois de l'enfant</t>
  </si>
  <si>
    <t>APJE: une seule allocation par ménage sous condition de ressources</t>
  </si>
  <si>
    <t>Décret 95-165, art. 3 du 16/02/1995 (crée art R 535-1, R 755-14-3 du CSS)</t>
  </si>
  <si>
    <r>
      <t>L'activité professionnelle et les situations assimilées sont prises en comptes, au titre des vingt-quatre mois</t>
    </r>
    <r>
      <rPr>
        <sz val="11"/>
        <color theme="1"/>
        <rFont val="Calibri"/>
        <family val="2"/>
        <scheme val="minor"/>
      </rPr>
      <t>, si elles ont assuré un revenu moyen annuel d'au moins 40 p. 100 d'une somme égale à 2.028 fois le montant horaire du salaire minimum de croissance en vigueur au 1er janvier de l'année de la demande d'allocation parentale d'éducation.</t>
    </r>
  </si>
  <si>
    <t xml:space="preserve">Loi 85-17, art. 6 et 7 du 04/01/1985    </t>
  </si>
  <si>
    <t>02/06/1985 02/06/1985 02/02/1986</t>
  </si>
  <si>
    <t>Décrets 85-566 et 567 du 31/05/1985                                                    Arrêté du 31/05/1985                                                                                  Décret 86-150 du 30/001/1986</t>
  </si>
  <si>
    <t>Loi 86-1307, art. 3 du 29/12/1986 (modif L 532-2, 3, 4)</t>
  </si>
  <si>
    <t>prestation d'accueil jeune enfant non cumulable avec CF et ASF. Prolongation jusqu'au 6e anniversaire en cas de naissance multiple</t>
  </si>
  <si>
    <t>Loi 94-629, art.2 du 25/07/1994 (modif art. L532-1, 2 ,4 du CSS) Décret 94-755, du 01/09/1994 ( modif art. R 532-1,2,3,4,5 du CSS)                Décret 94-756 du 01/09/1994  art. L532-3, 5, 6 du CSS</t>
  </si>
  <si>
    <t>APE pendant 1 an en cas d'adoption d'un enfant entre 2 et 16 ans. APE pendant 3 ans si adoption simultanée d'au moins 3 enfants</t>
  </si>
  <si>
    <t>Loi 96-604, art. 47 du 05/07/1996 (modif art. L532-1 du CSS)</t>
  </si>
  <si>
    <t>Remplacée par PAJE. Toujours pas de cumul avec CF</t>
  </si>
  <si>
    <t>Loi 2003-1199, art. 60 du 18/12/2003 (modif art. L511-1 du CSS)</t>
  </si>
  <si>
    <t>Montant mensuel pour une activité ou formation comprise entre 50% et 80% de la durée légale</t>
  </si>
  <si>
    <t>Montant mensuel pour une activité de moins de 85h/mois (50% durée légale)</t>
  </si>
  <si>
    <t>Montant mensuel à taux plein (% base de calcul)</t>
  </si>
  <si>
    <t>Durée de l'allocation maximale (mois)</t>
  </si>
  <si>
    <t>Intervalle pris en compte dans le calcul du nombre d'années d'activité précédant la demande d'APE (mois), pour le 3e enfant</t>
  </si>
  <si>
    <t>Intervalle pris en compte dans le calcul du nombre d'années d'activité précédant la demande d'APE (mois), pour le 2e enfant</t>
  </si>
  <si>
    <t>Années d'activité précédant la demande d'APE</t>
  </si>
  <si>
    <t>Âge maximal de l'enfant pris en compte (hors adoption après l'âge de 2 ans)</t>
  </si>
  <si>
    <t>Nombre minimal d'enfants pris en charge</t>
  </si>
  <si>
    <t>Date d'entrée en vigueur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</si>
</sst>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7" formatCode="#,##0.00\ &quot;€&quot;;\-#,##0.00\ &quot;€&quot;"/>
    <numFmt numFmtId="8" formatCode="#,##0.00\ &quot;€&quot;;[Red]\-#,##0.00\ &quot;€&quot;"/>
    <numFmt numFmtId="43" formatCode="_-* #,##0.00\ _€_-;\-* #,##0.00\ _€_-;_-* &quot;-&quot;??\ _€_-;_-@_-"/>
    <numFmt numFmtId="164" formatCode="0.000000"/>
    <numFmt numFmtId="165" formatCode="#,##0.00\ &quot;€&quot;"/>
    <numFmt numFmtId="166" formatCode="#,##0.00\ [$FRF]"/>
    <numFmt numFmtId="167" formatCode="#,##0.00\ &quot;F&quot;;[Red]\-#,##0.00\ &quot;F&quot;"/>
    <numFmt numFmtId="168" formatCode="_-* #,##0\ _€_-;\-* #,##0\ _€_-;_-* &quot;-&quot;??\ _€_-;_-@_-"/>
    <numFmt numFmtId="169" formatCode="#,##0.00\ [$€-1]"/>
    <numFmt numFmtId="170" formatCode="#,##0.00\ [$€-1];[Red]\-#,##0.00\ [$€-1]"/>
    <numFmt numFmtId="171" formatCode="#,##0\ &quot;F&quot;;[Red]\-#,##0\ &quot;F&quot;"/>
    <numFmt numFmtId="172" formatCode="0.000%"/>
    <numFmt numFmtId="173" formatCode="#,##0.00\ [$FRF];[Red]\-#,##0.00\ [$FRF]"/>
    <numFmt numFmtId="174" formatCode="#,##0\ &quot;€&quot;"/>
    <numFmt numFmtId="175" formatCode="#,##0\ [$FRF]"/>
    <numFmt numFmtId="176" formatCode="#,##0.00#\F\R\F"/>
  </numFmts>
  <fonts count="51" x14ac:knownFonts="1">
    <font>
      <sz val="11"/>
      <color theme="1"/>
      <name val="Calibri"/>
      <family val="2"/>
      <scheme val="minor"/>
    </font>
    <font>
      <sz val="11"/>
      <color rgb="FFFF0000"/>
      <name val="Calibri"/>
      <family val="2"/>
      <scheme val="minor"/>
    </font>
    <font>
      <b/>
      <sz val="11"/>
      <color theme="1"/>
      <name val="Calibri"/>
      <family val="2"/>
      <scheme val="minor"/>
    </font>
    <font>
      <b/>
      <sz val="12"/>
      <color theme="8" tint="-0.249977111117893"/>
      <name val="Calibri"/>
      <family val="2"/>
      <scheme val="minor"/>
    </font>
    <font>
      <u/>
      <sz val="11"/>
      <color theme="8" tint="-0.249977111117893"/>
      <name val="Calibri"/>
      <family val="2"/>
      <scheme val="minor"/>
    </font>
    <font>
      <i/>
      <sz val="11"/>
      <color theme="1"/>
      <name val="Calibri"/>
      <family val="2"/>
      <scheme val="minor"/>
    </font>
    <font>
      <sz val="10"/>
      <name val="Arial"/>
      <family val="2"/>
    </font>
    <font>
      <b/>
      <sz val="10"/>
      <name val="Arial"/>
      <family val="2"/>
    </font>
    <font>
      <b/>
      <i/>
      <sz val="14"/>
      <name val="Arial"/>
      <family val="2"/>
    </font>
    <font>
      <b/>
      <i/>
      <sz val="14"/>
      <color theme="1"/>
      <name val="Calibri"/>
      <family val="2"/>
      <scheme val="minor"/>
    </font>
    <font>
      <b/>
      <sz val="9"/>
      <color theme="1"/>
      <name val="Calibri"/>
      <family val="2"/>
      <scheme val="minor"/>
    </font>
    <font>
      <b/>
      <sz val="11"/>
      <name val="Arial"/>
      <family val="2"/>
    </font>
    <font>
      <b/>
      <sz val="9"/>
      <name val="Arial"/>
      <family val="2"/>
    </font>
    <font>
      <b/>
      <sz val="8"/>
      <name val="Arial"/>
      <family val="2"/>
    </font>
    <font>
      <b/>
      <i/>
      <sz val="11"/>
      <color theme="1"/>
      <name val="Calibri"/>
      <family val="2"/>
      <scheme val="minor"/>
    </font>
    <font>
      <b/>
      <sz val="10"/>
      <color theme="1"/>
      <name val="Calibri"/>
      <family val="2"/>
      <scheme val="minor"/>
    </font>
    <font>
      <sz val="11"/>
      <name val="Calibri"/>
      <family val="2"/>
      <scheme val="minor"/>
    </font>
    <font>
      <b/>
      <sz val="8"/>
      <color theme="1"/>
      <name val="Calibri"/>
      <family val="2"/>
      <scheme val="minor"/>
    </font>
    <font>
      <b/>
      <i/>
      <sz val="14"/>
      <color rgb="FFFF0000"/>
      <name val="Calibri"/>
      <family val="2"/>
      <scheme val="minor"/>
    </font>
    <font>
      <b/>
      <i/>
      <sz val="14"/>
      <color indexed="10"/>
      <name val="Arial"/>
      <family val="2"/>
    </font>
    <font>
      <sz val="9"/>
      <name val="Arial"/>
      <family val="2"/>
    </font>
    <font>
      <sz val="11"/>
      <color theme="1"/>
      <name val="Calibri"/>
      <family val="2"/>
      <scheme val="minor"/>
    </font>
    <font>
      <sz val="9"/>
      <color theme="1"/>
      <name val="Calibri"/>
      <family val="2"/>
      <scheme val="minor"/>
    </font>
    <font>
      <u/>
      <sz val="9"/>
      <name val="Arial"/>
      <family val="2"/>
    </font>
    <font>
      <i/>
      <sz val="9"/>
      <name val="Arial"/>
      <family val="2"/>
    </font>
    <font>
      <u/>
      <sz val="11"/>
      <color theme="1"/>
      <name val="Calibri"/>
      <family val="2"/>
      <scheme val="minor"/>
    </font>
    <font>
      <u/>
      <sz val="11"/>
      <color indexed="12"/>
      <name val="Calibri"/>
      <family val="2"/>
    </font>
    <font>
      <sz val="8"/>
      <name val="Verdana"/>
      <family val="2"/>
    </font>
    <font>
      <b/>
      <sz val="10"/>
      <color indexed="8"/>
      <name val="Calibri"/>
      <family val="2"/>
    </font>
    <font>
      <b/>
      <sz val="8"/>
      <color indexed="8"/>
      <name val="Calibri"/>
      <family val="2"/>
    </font>
    <font>
      <sz val="10"/>
      <color rgb="FFFF0000"/>
      <name val="Arial"/>
      <family val="2"/>
    </font>
    <font>
      <sz val="10"/>
      <name val="Arial"/>
      <family val="2"/>
    </font>
    <font>
      <b/>
      <sz val="10"/>
      <name val="Calibri"/>
      <family val="2"/>
      <scheme val="minor"/>
    </font>
    <font>
      <b/>
      <sz val="8"/>
      <name val="Calibri"/>
      <family val="2"/>
      <scheme val="minor"/>
    </font>
    <font>
      <sz val="14"/>
      <color rgb="FFFF0000"/>
      <name val="Calibri"/>
      <family val="2"/>
      <scheme val="minor"/>
    </font>
    <font>
      <i/>
      <sz val="11"/>
      <name val="Calibri"/>
      <family val="2"/>
      <scheme val="minor"/>
    </font>
    <font>
      <b/>
      <sz val="11"/>
      <color theme="1"/>
      <name val="Arial"/>
      <family val="2"/>
    </font>
    <font>
      <b/>
      <sz val="8"/>
      <color theme="1"/>
      <name val="Arial"/>
      <family val="2"/>
    </font>
    <font>
      <b/>
      <i/>
      <sz val="14"/>
      <color theme="1"/>
      <name val="Arial"/>
      <family val="2"/>
    </font>
    <font>
      <b/>
      <i/>
      <sz val="14"/>
      <name val="Calibri"/>
      <family val="2"/>
      <scheme val="minor"/>
    </font>
    <font>
      <b/>
      <sz val="10"/>
      <color rgb="FFFF0000"/>
      <name val="Calibri"/>
      <family val="2"/>
      <scheme val="minor"/>
    </font>
    <font>
      <sz val="24"/>
      <color theme="1"/>
      <name val="Calibri"/>
      <family val="2"/>
      <scheme val="minor"/>
    </font>
    <font>
      <b/>
      <sz val="20"/>
      <color theme="1"/>
      <name val="Calibri"/>
      <family val="2"/>
      <scheme val="minor"/>
    </font>
    <font>
      <sz val="8"/>
      <color theme="1"/>
      <name val="Calibri"/>
      <family val="2"/>
      <scheme val="minor"/>
    </font>
    <font>
      <b/>
      <i/>
      <sz val="14"/>
      <color rgb="FFFF0000"/>
      <name val="Arial"/>
      <family val="2"/>
    </font>
    <font>
      <b/>
      <sz val="11"/>
      <name val="Calibri"/>
      <family val="2"/>
      <scheme val="minor"/>
    </font>
    <font>
      <b/>
      <i/>
      <sz val="11"/>
      <name val="Calibri"/>
      <family val="2"/>
      <scheme val="minor"/>
    </font>
    <font>
      <b/>
      <i/>
      <sz val="10"/>
      <name val="Arial"/>
      <family val="2"/>
    </font>
    <font>
      <sz val="11"/>
      <color indexed="8"/>
      <name val="Calibri"/>
      <family val="2"/>
      <scheme val="minor"/>
    </font>
    <font>
      <b/>
      <sz val="11"/>
      <color indexed="8"/>
      <name val="Calibri"/>
      <family val="2"/>
      <scheme val="minor"/>
    </font>
    <font>
      <sz val="8.8000000000000007"/>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rgb="FFFF0000"/>
        <bgColor indexed="64"/>
      </patternFill>
    </fill>
    <fill>
      <patternFill patternType="solid">
        <fgColor theme="0"/>
        <bgColor indexed="64"/>
      </patternFill>
    </fill>
    <fill>
      <patternFill patternType="solid">
        <fgColor theme="8" tint="0.39994506668294322"/>
        <bgColor indexed="64"/>
      </patternFill>
    </fill>
  </fills>
  <borders count="24">
    <border>
      <left/>
      <right/>
      <top/>
      <bottom/>
      <diagonal/>
    </border>
    <border>
      <left style="thin">
        <color theme="8" tint="-0.24994659260841701"/>
      </left>
      <right/>
      <top style="thin">
        <color theme="8" tint="-0.24994659260841701"/>
      </top>
      <bottom/>
      <diagonal/>
    </border>
    <border>
      <left/>
      <right/>
      <top style="thin">
        <color theme="8" tint="-0.24994659260841701"/>
      </top>
      <bottom/>
      <diagonal/>
    </border>
    <border>
      <left/>
      <right style="thin">
        <color theme="8" tint="-0.24994659260841701"/>
      </right>
      <top style="thin">
        <color theme="8" tint="-0.24994659260841701"/>
      </top>
      <bottom/>
      <diagonal/>
    </border>
    <border>
      <left style="thin">
        <color theme="8" tint="-0.24994659260841701"/>
      </left>
      <right/>
      <top/>
      <bottom/>
      <diagonal/>
    </border>
    <border>
      <left/>
      <right style="thin">
        <color theme="8" tint="-0.24994659260841701"/>
      </right>
      <top/>
      <bottom/>
      <diagonal/>
    </border>
    <border>
      <left style="thin">
        <color theme="8" tint="-0.24994659260841701"/>
      </left>
      <right/>
      <top/>
      <bottom style="thin">
        <color theme="8" tint="-0.24994659260841701"/>
      </bottom>
      <diagonal/>
    </border>
    <border>
      <left/>
      <right/>
      <top/>
      <bottom style="thin">
        <color theme="8" tint="-0.24994659260841701"/>
      </bottom>
      <diagonal/>
    </border>
    <border>
      <left/>
      <right style="thin">
        <color theme="8" tint="-0.24994659260841701"/>
      </right>
      <top/>
      <bottom style="thin">
        <color theme="8" tint="-0.24994659260841701"/>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6" fillId="0" borderId="0"/>
    <xf numFmtId="43" fontId="21" fillId="0" borderId="0" applyFont="0" applyFill="0" applyBorder="0" applyAlignment="0" applyProtection="0"/>
    <xf numFmtId="0" fontId="26" fillId="0" borderId="0" applyNumberFormat="0" applyFill="0" applyBorder="0" applyAlignment="0" applyProtection="0">
      <alignment vertical="top"/>
      <protection locked="0"/>
    </xf>
    <xf numFmtId="9" fontId="21" fillId="0" borderId="0" applyFont="0" applyFill="0" applyBorder="0" applyAlignment="0" applyProtection="0"/>
    <xf numFmtId="0" fontId="2" fillId="6" borderId="0">
      <alignment horizontal="center" vertical="center" wrapText="1"/>
    </xf>
    <xf numFmtId="0" fontId="21" fillId="2" borderId="0"/>
    <xf numFmtId="0" fontId="9" fillId="0" borderId="0">
      <alignment horizontal="right" vertical="center" wrapText="1"/>
    </xf>
  </cellStyleXfs>
  <cellXfs count="452">
    <xf numFmtId="0" fontId="0" fillId="0" borderId="0" xfId="0"/>
    <xf numFmtId="0" fontId="3" fillId="0" borderId="0" xfId="0" applyFont="1"/>
    <xf numFmtId="0" fontId="4"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4" fillId="2" borderId="4" xfId="0" applyFont="1" applyFill="1" applyBorder="1"/>
    <xf numFmtId="0" fontId="0" fillId="2" borderId="6" xfId="0" applyFill="1" applyBorder="1"/>
    <xf numFmtId="0" fontId="0" fillId="2" borderId="7" xfId="0" applyFill="1" applyBorder="1"/>
    <xf numFmtId="0" fontId="0" fillId="2" borderId="8" xfId="0" applyFill="1" applyBorder="1"/>
    <xf numFmtId="0" fontId="7" fillId="3" borderId="0" xfId="1" applyFont="1" applyFill="1" applyBorder="1" applyAlignment="1">
      <alignment horizontal="center" vertical="center" wrapText="1"/>
    </xf>
    <xf numFmtId="0" fontId="7" fillId="3" borderId="0" xfId="1" applyFont="1" applyFill="1" applyAlignment="1">
      <alignment horizontal="center" vertical="center" wrapText="1"/>
    </xf>
    <xf numFmtId="14" fontId="0" fillId="0" borderId="0" xfId="0" applyNumberFormat="1"/>
    <xf numFmtId="0" fontId="8" fillId="0" borderId="0" xfId="1" applyFont="1" applyFill="1" applyBorder="1" applyAlignment="1">
      <alignment horizontal="right" vertical="center" wrapText="1"/>
    </xf>
    <xf numFmtId="0" fontId="0" fillId="0" borderId="0" xfId="0" applyAlignment="1">
      <alignment horizontal="center" vertical="center" wrapText="1"/>
    </xf>
    <xf numFmtId="0" fontId="9" fillId="0" borderId="0" xfId="0" applyFont="1" applyAlignment="1">
      <alignment horizontal="right" vertical="center"/>
    </xf>
    <xf numFmtId="0" fontId="8" fillId="0" borderId="0" xfId="1" applyFont="1" applyFill="1" applyAlignment="1">
      <alignment horizontal="right" vertical="center" wrapText="1"/>
    </xf>
    <xf numFmtId="0" fontId="2" fillId="3" borderId="0" xfId="0" applyFont="1" applyFill="1" applyAlignment="1">
      <alignment horizontal="center" vertical="center" wrapText="1"/>
    </xf>
    <xf numFmtId="2" fontId="0" fillId="0" borderId="0" xfId="0" applyNumberFormat="1"/>
    <xf numFmtId="0" fontId="1" fillId="0" borderId="0" xfId="0" applyFont="1"/>
    <xf numFmtId="0" fontId="11" fillId="3" borderId="0" xfId="1" applyFont="1" applyFill="1" applyAlignment="1">
      <alignment horizontal="center" vertical="center" wrapText="1"/>
    </xf>
    <xf numFmtId="0" fontId="11" fillId="3" borderId="0" xfId="1" applyFont="1" applyFill="1" applyBorder="1" applyAlignment="1">
      <alignment horizontal="center" vertical="center" wrapText="1"/>
    </xf>
    <xf numFmtId="0" fontId="0" fillId="3" borderId="0" xfId="0" applyFill="1"/>
    <xf numFmtId="0" fontId="9" fillId="0" borderId="0" xfId="0" applyFont="1" applyAlignment="1">
      <alignment horizontal="right" vertical="center" wrapText="1"/>
    </xf>
    <xf numFmtId="0" fontId="0" fillId="0" borderId="0" xfId="0" applyAlignment="1">
      <alignment horizontal="left" vertical="center"/>
    </xf>
    <xf numFmtId="0" fontId="0" fillId="0" borderId="0" xfId="0" applyAlignment="1">
      <alignment horizontal="left"/>
    </xf>
    <xf numFmtId="0" fontId="14" fillId="0" borderId="0" xfId="0" applyFont="1"/>
    <xf numFmtId="14" fontId="0" fillId="0" borderId="0" xfId="0" applyNumberFormat="1" applyAlignment="1">
      <alignment horizontal="left" vertical="center"/>
    </xf>
    <xf numFmtId="14" fontId="0" fillId="0" borderId="0" xfId="0" applyNumberFormat="1" applyAlignment="1">
      <alignment horizontal="left"/>
    </xf>
    <xf numFmtId="0" fontId="0" fillId="0" borderId="0" xfId="0" applyAlignment="1">
      <alignment wrapText="1"/>
    </xf>
    <xf numFmtId="14" fontId="0" fillId="0" borderId="0" xfId="0" applyNumberFormat="1" applyAlignment="1">
      <alignment wrapText="1"/>
    </xf>
    <xf numFmtId="0" fontId="15" fillId="3" borderId="0" xfId="0" applyFont="1" applyFill="1" applyAlignment="1">
      <alignment horizontal="center" vertical="center" wrapText="1"/>
    </xf>
    <xf numFmtId="0" fontId="16" fillId="0" borderId="0" xfId="0" applyFont="1"/>
    <xf numFmtId="0" fontId="15" fillId="3" borderId="0" xfId="0" applyFont="1" applyFill="1" applyAlignment="1">
      <alignment horizontal="center" vertical="center"/>
    </xf>
    <xf numFmtId="14" fontId="0" fillId="0" borderId="0" xfId="0" applyNumberFormat="1" applyAlignment="1">
      <alignment horizontal="left" vertical="center" wrapText="1"/>
    </xf>
    <xf numFmtId="164" fontId="6" fillId="0" borderId="0" xfId="0" applyNumberFormat="1" applyFont="1" applyAlignment="1">
      <alignment horizontal="left" vertical="center"/>
    </xf>
    <xf numFmtId="0" fontId="0" fillId="0" borderId="0" xfId="0" applyAlignment="1">
      <alignment horizontal="left" vertical="center" wrapText="1"/>
    </xf>
    <xf numFmtId="0" fontId="1" fillId="0" borderId="0" xfId="0" applyFont="1" applyAlignment="1">
      <alignment wrapText="1"/>
    </xf>
    <xf numFmtId="0" fontId="1" fillId="0" borderId="0" xfId="0" applyFont="1" applyAlignment="1">
      <alignment vertical="center" wrapText="1"/>
    </xf>
    <xf numFmtId="0" fontId="9" fillId="0" borderId="0" xfId="0" applyFont="1" applyFill="1" applyAlignment="1">
      <alignment horizontal="right" vertical="center"/>
    </xf>
    <xf numFmtId="0" fontId="0" fillId="0" borderId="0" xfId="0" applyAlignment="1">
      <alignment vertical="center" wrapText="1"/>
    </xf>
    <xf numFmtId="0" fontId="0" fillId="0" borderId="0" xfId="0" applyAlignment="1">
      <alignment vertical="center"/>
    </xf>
    <xf numFmtId="0" fontId="0" fillId="0" borderId="0" xfId="0" applyBorder="1"/>
    <xf numFmtId="0" fontId="20" fillId="0" borderId="0" xfId="0" applyFont="1" applyBorder="1"/>
    <xf numFmtId="0" fontId="22" fillId="0" borderId="0" xfId="0" applyFont="1" applyBorder="1"/>
    <xf numFmtId="0" fontId="22" fillId="0" borderId="0" xfId="0" applyFont="1"/>
    <xf numFmtId="0" fontId="20" fillId="0" borderId="0" xfId="0" applyFont="1"/>
    <xf numFmtId="0" fontId="23" fillId="0" borderId="0" xfId="0" quotePrefix="1" applyFont="1" applyAlignment="1">
      <alignment horizontal="left"/>
    </xf>
    <xf numFmtId="0" fontId="23" fillId="0" borderId="0" xfId="0" quotePrefix="1" applyFont="1" applyBorder="1" applyAlignment="1">
      <alignment horizontal="left"/>
    </xf>
    <xf numFmtId="0" fontId="25" fillId="0" borderId="0" xfId="0" applyFont="1"/>
    <xf numFmtId="0" fontId="26" fillId="0" borderId="0" xfId="3" applyAlignment="1" applyProtection="1"/>
    <xf numFmtId="0" fontId="28" fillId="3" borderId="0" xfId="0" applyFont="1" applyFill="1" applyAlignment="1">
      <alignment horizontal="center" vertical="center" wrapText="1"/>
    </xf>
    <xf numFmtId="0" fontId="7" fillId="0" borderId="0" xfId="1" applyFont="1" applyFill="1" applyAlignment="1">
      <alignment horizontal="center" vertical="center" wrapText="1"/>
    </xf>
    <xf numFmtId="0" fontId="2" fillId="0" borderId="0" xfId="0" applyFont="1" applyFill="1" applyAlignment="1">
      <alignment horizontal="center" vertical="center" wrapText="1"/>
    </xf>
    <xf numFmtId="0" fontId="7" fillId="0" borderId="0" xfId="1" applyFont="1" applyFill="1" applyBorder="1" applyAlignment="1">
      <alignment horizontal="center" vertical="center" wrapText="1"/>
    </xf>
    <xf numFmtId="0" fontId="0" fillId="0" borderId="0" xfId="0" applyFill="1"/>
    <xf numFmtId="14" fontId="0" fillId="0" borderId="0" xfId="0" applyNumberFormat="1" applyAlignment="1">
      <alignment vertical="center" wrapText="1"/>
    </xf>
    <xf numFmtId="164" fontId="31" fillId="0" borderId="0" xfId="0" applyNumberFormat="1" applyFont="1" applyAlignment="1">
      <alignment horizontal="center" vertical="center"/>
    </xf>
    <xf numFmtId="0" fontId="1" fillId="0" borderId="0" xfId="0" applyFont="1" applyAlignment="1">
      <alignment vertical="center"/>
    </xf>
    <xf numFmtId="0" fontId="32" fillId="3" borderId="0" xfId="1" applyFont="1" applyFill="1" applyBorder="1" applyAlignment="1">
      <alignment horizontal="center" vertical="center" wrapText="1"/>
    </xf>
    <xf numFmtId="0" fontId="1" fillId="0" borderId="0" xfId="0" applyFont="1" applyAlignment="1">
      <alignment horizontal="center" vertical="center" wrapText="1"/>
    </xf>
    <xf numFmtId="0" fontId="16" fillId="0" borderId="0" xfId="0" applyFont="1" applyAlignment="1">
      <alignment wrapText="1"/>
    </xf>
    <xf numFmtId="0" fontId="0" fillId="4" borderId="0" xfId="0" applyFill="1"/>
    <xf numFmtId="0" fontId="34" fillId="0" borderId="0" xfId="0" applyFont="1" applyAlignment="1">
      <alignment vertical="center"/>
    </xf>
    <xf numFmtId="0" fontId="0" fillId="0" borderId="0" xfId="0" applyAlignment="1">
      <alignment horizontal="center" vertical="center" wrapText="1"/>
    </xf>
    <xf numFmtId="14" fontId="0" fillId="0" borderId="0" xfId="0" applyNumberFormat="1" applyAlignment="1">
      <alignment horizontal="left" wrapText="1"/>
    </xf>
    <xf numFmtId="0" fontId="16" fillId="0" borderId="0" xfId="0" applyFont="1" applyAlignment="1">
      <alignment horizontal="left" vertical="center" wrapText="1"/>
    </xf>
    <xf numFmtId="164" fontId="31" fillId="0" borderId="0" xfId="0" applyNumberFormat="1" applyFont="1" applyAlignment="1">
      <alignment horizontal="left" vertical="center" wrapText="1"/>
    </xf>
    <xf numFmtId="164" fontId="31" fillId="0" borderId="0" xfId="0" applyNumberFormat="1" applyFont="1" applyAlignment="1">
      <alignment horizontal="left" vertical="center"/>
    </xf>
    <xf numFmtId="0" fontId="0" fillId="0" borderId="0" xfId="0" applyAlignment="1">
      <alignment horizontal="center" vertical="center" wrapText="1"/>
    </xf>
    <xf numFmtId="14" fontId="0" fillId="0" borderId="0" xfId="0" applyNumberFormat="1" applyAlignment="1">
      <alignment vertical="center"/>
    </xf>
    <xf numFmtId="0" fontId="0" fillId="0" borderId="0" xfId="0" applyAlignment="1">
      <alignment horizontal="center" wrapText="1"/>
    </xf>
    <xf numFmtId="0" fontId="0" fillId="0" borderId="0" xfId="0" applyAlignment="1">
      <alignment horizontal="left" wrapText="1"/>
    </xf>
    <xf numFmtId="0" fontId="36" fillId="3" borderId="0" xfId="0" applyFont="1"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wrapText="1"/>
    </xf>
    <xf numFmtId="0" fontId="0" fillId="0" borderId="0" xfId="0" applyAlignment="1"/>
    <xf numFmtId="14" fontId="0" fillId="0" borderId="0" xfId="0" applyNumberFormat="1" applyAlignment="1"/>
    <xf numFmtId="0" fontId="0" fillId="0" borderId="0" xfId="0" applyBorder="1" applyAlignment="1">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38" fillId="0" borderId="0" xfId="0" applyFont="1" applyAlignment="1">
      <alignment horizontal="right" vertical="center"/>
    </xf>
    <xf numFmtId="0" fontId="16" fillId="0" borderId="0" xfId="0" applyFont="1" applyAlignment="1">
      <alignment vertical="center" wrapText="1"/>
    </xf>
    <xf numFmtId="0" fontId="9" fillId="0" borderId="0" xfId="0" applyFont="1" applyFill="1" applyAlignment="1">
      <alignment horizontal="right" vertical="center" wrapText="1"/>
    </xf>
    <xf numFmtId="0" fontId="16" fillId="0" borderId="0" xfId="0" applyFont="1" applyAlignment="1">
      <alignment horizontal="center" vertical="center" wrapText="1"/>
    </xf>
    <xf numFmtId="0" fontId="38" fillId="0" borderId="0" xfId="0" applyFont="1" applyAlignment="1">
      <alignment horizontal="right" vertical="center" wrapText="1"/>
    </xf>
    <xf numFmtId="0" fontId="0" fillId="0" borderId="0" xfId="0" applyAlignment="1">
      <alignment horizontal="center" vertical="center" wrapText="1"/>
    </xf>
    <xf numFmtId="0" fontId="32" fillId="3" borderId="0" xfId="1" applyFont="1" applyFill="1" applyAlignment="1">
      <alignment horizontal="center" vertical="center" wrapText="1"/>
    </xf>
    <xf numFmtId="0" fontId="39" fillId="0" borderId="0" xfId="1" applyFont="1" applyFill="1" applyBorder="1" applyAlignment="1">
      <alignment horizontal="right" vertical="center" wrapText="1"/>
    </xf>
    <xf numFmtId="0" fontId="0" fillId="0" borderId="0" xfId="0"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10" fontId="0" fillId="0" borderId="0" xfId="0" applyNumberFormat="1"/>
    <xf numFmtId="166" fontId="0" fillId="0" borderId="0" xfId="0" applyNumberFormat="1"/>
    <xf numFmtId="10" fontId="1" fillId="0" borderId="0" xfId="0" applyNumberFormat="1" applyFont="1"/>
    <xf numFmtId="165" fontId="1" fillId="0" borderId="0" xfId="0" applyNumberFormat="1" applyFont="1"/>
    <xf numFmtId="165" fontId="0" fillId="0" borderId="0" xfId="0" applyNumberFormat="1"/>
    <xf numFmtId="0" fontId="1" fillId="0" borderId="0" xfId="0" applyFont="1" applyAlignment="1">
      <alignment horizontal="center" vertical="center" wrapText="1"/>
    </xf>
    <xf numFmtId="16" fontId="0" fillId="0" borderId="0" xfId="0" applyNumberFormat="1" applyAlignment="1">
      <alignment horizontal="center"/>
    </xf>
    <xf numFmtId="164" fontId="31" fillId="0" borderId="0" xfId="0" applyNumberFormat="1" applyFont="1" applyFill="1" applyAlignment="1">
      <alignment horizontal="center" vertical="center"/>
    </xf>
    <xf numFmtId="2" fontId="32" fillId="3" borderId="0" xfId="0" applyNumberFormat="1" applyFont="1" applyFill="1" applyAlignment="1">
      <alignment horizontal="center" vertical="center" wrapText="1"/>
    </xf>
    <xf numFmtId="2" fontId="15" fillId="3" borderId="0" xfId="0" applyNumberFormat="1" applyFont="1" applyFill="1" applyAlignment="1">
      <alignment horizontal="center" vertical="center" wrapText="1"/>
    </xf>
    <xf numFmtId="0" fontId="40" fillId="3" borderId="0" xfId="0" applyFont="1" applyFill="1" applyAlignment="1">
      <alignment horizontal="center" vertical="center" wrapText="1"/>
    </xf>
    <xf numFmtId="0" fontId="0" fillId="0" borderId="0" xfId="0" applyBorder="1" applyAlignment="1">
      <alignment vertical="center" wrapText="1"/>
    </xf>
    <xf numFmtId="0" fontId="0" fillId="0" borderId="0" xfId="0" applyAlignment="1">
      <alignment horizontal="left" vertical="center" wrapText="1"/>
    </xf>
    <xf numFmtId="165" fontId="16" fillId="0" borderId="0" xfId="0" applyNumberFormat="1" applyFont="1"/>
    <xf numFmtId="10" fontId="16" fillId="0" borderId="0" xfId="0" applyNumberFormat="1" applyFont="1"/>
    <xf numFmtId="166" fontId="16" fillId="0" borderId="0" xfId="0" applyNumberFormat="1" applyFont="1"/>
    <xf numFmtId="0" fontId="1" fillId="0" borderId="0" xfId="0" applyFont="1" applyBorder="1"/>
    <xf numFmtId="0" fontId="1" fillId="0" borderId="0" xfId="0" applyFont="1" applyBorder="1" applyAlignment="1"/>
    <xf numFmtId="0" fontId="0" fillId="4" borderId="0" xfId="0" applyFill="1" applyAlignment="1">
      <alignment vertical="center"/>
    </xf>
    <xf numFmtId="0" fontId="15" fillId="0" borderId="0" xfId="0" applyFont="1" applyFill="1" applyAlignment="1">
      <alignment horizontal="center" vertical="center" wrapText="1"/>
    </xf>
    <xf numFmtId="0" fontId="1" fillId="0" borderId="0" xfId="0" applyFont="1" applyAlignment="1">
      <alignment horizontal="center" vertical="center" wrapText="1"/>
    </xf>
    <xf numFmtId="0" fontId="16" fillId="4" borderId="11" xfId="0" applyFont="1" applyFill="1" applyBorder="1" applyAlignment="1"/>
    <xf numFmtId="0" fontId="16" fillId="4" borderId="12" xfId="0" applyFont="1" applyFill="1" applyBorder="1" applyAlignment="1"/>
    <xf numFmtId="0" fontId="16" fillId="4" borderId="22" xfId="0" applyFont="1" applyFill="1" applyBorder="1" applyAlignment="1"/>
    <xf numFmtId="0" fontId="1" fillId="0" borderId="0" xfId="0" applyFont="1" applyFill="1"/>
    <xf numFmtId="0" fontId="0" fillId="0" borderId="0" xfId="0"/>
    <xf numFmtId="14" fontId="0" fillId="0" borderId="0" xfId="0" applyNumberFormat="1"/>
    <xf numFmtId="0" fontId="15" fillId="3" borderId="0" xfId="0" applyFont="1" applyFill="1" applyAlignment="1">
      <alignment horizontal="center" vertical="center" wrapText="1"/>
    </xf>
    <xf numFmtId="0" fontId="31" fillId="0" borderId="0" xfId="0" applyFont="1" applyBorder="1" applyAlignment="1">
      <alignment vertical="center" wrapText="1"/>
    </xf>
    <xf numFmtId="164" fontId="31" fillId="0" borderId="0" xfId="0" applyNumberFormat="1" applyFont="1" applyAlignment="1">
      <alignment horizontal="center" vertical="center" wrapText="1"/>
    </xf>
    <xf numFmtId="0" fontId="31" fillId="0" borderId="0" xfId="0" applyFont="1" applyBorder="1" applyAlignment="1">
      <alignment vertical="center"/>
    </xf>
    <xf numFmtId="0" fontId="16" fillId="4" borderId="0" xfId="0" applyFont="1" applyFill="1"/>
    <xf numFmtId="165" fontId="0" fillId="4" borderId="0" xfId="0" applyNumberFormat="1" applyFill="1"/>
    <xf numFmtId="169" fontId="0" fillId="0" borderId="0" xfId="0" applyNumberFormat="1"/>
    <xf numFmtId="0" fontId="43" fillId="0" borderId="23" xfId="0" applyFont="1" applyBorder="1" applyAlignment="1">
      <alignment horizontal="center" vertical="center" wrapText="1"/>
    </xf>
    <xf numFmtId="165" fontId="31" fillId="0" borderId="0" xfId="0" applyNumberFormat="1" applyFont="1" applyAlignment="1"/>
    <xf numFmtId="165" fontId="0" fillId="0" borderId="0" xfId="0" applyNumberFormat="1" applyAlignment="1"/>
    <xf numFmtId="165" fontId="30" fillId="0" borderId="0" xfId="0" applyNumberFormat="1" applyFont="1" applyAlignment="1"/>
    <xf numFmtId="0" fontId="1" fillId="0" borderId="0" xfId="0" applyFont="1" applyAlignment="1">
      <alignment horizontal="center" vertical="center" wrapText="1"/>
    </xf>
    <xf numFmtId="0" fontId="0" fillId="0" borderId="0" xfId="0" applyFill="1" applyBorder="1" applyAlignment="1">
      <alignment vertical="center" wrapText="1"/>
    </xf>
    <xf numFmtId="166" fontId="0" fillId="0" borderId="0" xfId="0" applyNumberFormat="1" applyBorder="1" applyAlignment="1">
      <alignment vertical="center" wrapText="1"/>
    </xf>
    <xf numFmtId="165" fontId="0" fillId="0" borderId="0" xfId="0" applyNumberFormat="1" applyBorder="1" applyAlignment="1">
      <alignment vertical="center" wrapText="1"/>
    </xf>
    <xf numFmtId="10" fontId="6" fillId="0" borderId="0" xfId="0" applyNumberFormat="1" applyFont="1" applyAlignment="1">
      <alignment horizontal="center" vertical="center"/>
    </xf>
    <xf numFmtId="172" fontId="6" fillId="0" borderId="0" xfId="0" applyNumberFormat="1" applyFont="1" applyAlignment="1">
      <alignment horizontal="center" vertical="center"/>
    </xf>
    <xf numFmtId="172" fontId="0" fillId="0" borderId="0" xfId="0" applyNumberFormat="1"/>
    <xf numFmtId="166" fontId="6" fillId="0" borderId="0" xfId="0" applyNumberFormat="1" applyFont="1" applyAlignment="1">
      <alignment horizontal="center" vertical="center"/>
    </xf>
    <xf numFmtId="165" fontId="6" fillId="0" borderId="0" xfId="0" applyNumberFormat="1" applyFont="1" applyAlignment="1">
      <alignment horizontal="center" vertical="center"/>
    </xf>
    <xf numFmtId="165" fontId="31" fillId="0" borderId="0" xfId="0" applyNumberFormat="1" applyFont="1" applyAlignment="1">
      <alignment horizontal="center" vertical="center"/>
    </xf>
    <xf numFmtId="166" fontId="31" fillId="0" borderId="0" xfId="0" applyNumberFormat="1" applyFont="1" applyAlignment="1">
      <alignment horizontal="center" vertical="center"/>
    </xf>
    <xf numFmtId="172" fontId="31" fillId="0" borderId="0" xfId="0" applyNumberFormat="1" applyFont="1" applyAlignment="1">
      <alignment horizontal="center" vertical="center"/>
    </xf>
    <xf numFmtId="7" fontId="0" fillId="0" borderId="0" xfId="0" applyNumberFormat="1"/>
    <xf numFmtId="173" fontId="6" fillId="0" borderId="0" xfId="0" applyNumberFormat="1" applyFont="1" applyBorder="1" applyAlignment="1">
      <alignment horizontal="center" vertical="center" wrapText="1"/>
    </xf>
    <xf numFmtId="165" fontId="6" fillId="0" borderId="0" xfId="0" applyNumberFormat="1" applyFont="1" applyBorder="1" applyAlignment="1">
      <alignment horizontal="center" vertical="center" wrapText="1"/>
    </xf>
    <xf numFmtId="165" fontId="6" fillId="0" borderId="0" xfId="0" quotePrefix="1" applyNumberFormat="1" applyFont="1" applyBorder="1" applyAlignment="1">
      <alignment horizontal="center" vertical="center" wrapText="1"/>
    </xf>
    <xf numFmtId="165" fontId="31" fillId="0" borderId="0" xfId="0" applyNumberFormat="1" applyFont="1" applyFill="1" applyAlignment="1">
      <alignment horizontal="center" vertical="center"/>
    </xf>
    <xf numFmtId="166" fontId="6" fillId="0" borderId="0" xfId="0" applyNumberFormat="1" applyFont="1" applyBorder="1" applyAlignment="1">
      <alignment horizontal="center" vertical="center" wrapText="1"/>
    </xf>
    <xf numFmtId="166" fontId="0" fillId="0" borderId="0" xfId="0" applyNumberFormat="1" applyAlignment="1">
      <alignment wrapText="1"/>
    </xf>
    <xf numFmtId="166" fontId="0" fillId="0" borderId="0" xfId="0" applyNumberFormat="1" applyAlignment="1">
      <alignment vertical="center" wrapText="1"/>
    </xf>
    <xf numFmtId="10" fontId="31" fillId="0" borderId="0" xfId="0" applyNumberFormat="1" applyFont="1" applyAlignment="1">
      <alignment horizontal="center" vertical="center"/>
    </xf>
    <xf numFmtId="10" fontId="31" fillId="0" borderId="0" xfId="0" applyNumberFormat="1" applyFont="1" applyFill="1" applyAlignment="1">
      <alignment horizontal="center" vertical="center"/>
    </xf>
    <xf numFmtId="165" fontId="30" fillId="0" borderId="0" xfId="0" applyNumberFormat="1" applyFont="1" applyAlignment="1">
      <alignment horizontal="center" vertical="center"/>
    </xf>
    <xf numFmtId="0" fontId="1" fillId="4" borderId="0" xfId="0" applyFont="1" applyFill="1"/>
    <xf numFmtId="166" fontId="30" fillId="0" borderId="0" xfId="0" applyNumberFormat="1" applyFont="1" applyAlignment="1">
      <alignment horizontal="center" vertical="center"/>
    </xf>
    <xf numFmtId="166" fontId="1" fillId="0" borderId="0" xfId="0" applyNumberFormat="1" applyFont="1" applyFill="1"/>
    <xf numFmtId="0" fontId="0" fillId="4" borderId="0" xfId="0" applyFont="1" applyFill="1" applyAlignment="1">
      <alignment vertical="center"/>
    </xf>
    <xf numFmtId="0" fontId="6" fillId="0" borderId="0" xfId="0" applyFont="1" applyBorder="1" applyAlignment="1">
      <alignment vertical="center" wrapText="1"/>
    </xf>
    <xf numFmtId="165" fontId="30" fillId="0" borderId="0" xfId="0" applyNumberFormat="1" applyFont="1" applyBorder="1" applyAlignment="1">
      <alignment horizontal="center" vertical="center" wrapText="1"/>
    </xf>
    <xf numFmtId="14" fontId="16" fillId="0" borderId="0" xfId="0" applyNumberFormat="1" applyFont="1"/>
    <xf numFmtId="165" fontId="1" fillId="0" borderId="0" xfId="0" applyNumberFormat="1" applyFont="1" applyAlignment="1">
      <alignment horizontal="center" vertical="center"/>
    </xf>
    <xf numFmtId="165" fontId="30" fillId="0" borderId="0" xfId="0" applyNumberFormat="1" applyFont="1" applyAlignment="1">
      <alignment horizontal="center" vertical="center" wrapText="1"/>
    </xf>
    <xf numFmtId="0" fontId="0" fillId="0" borderId="23" xfId="0" applyBorder="1" applyAlignment="1">
      <alignment vertical="center"/>
    </xf>
    <xf numFmtId="0" fontId="0" fillId="0" borderId="0" xfId="0" applyAlignment="1">
      <alignment horizontal="left" vertical="center"/>
    </xf>
    <xf numFmtId="0" fontId="0" fillId="0" borderId="0" xfId="0" applyAlignment="1">
      <alignment horizontal="left" vertical="center"/>
    </xf>
    <xf numFmtId="0" fontId="0" fillId="0" borderId="23" xfId="0" applyBorder="1" applyAlignment="1">
      <alignment horizontal="center" vertical="center" wrapText="1"/>
    </xf>
    <xf numFmtId="0" fontId="45" fillId="0" borderId="0" xfId="1" applyFont="1" applyFill="1" applyBorder="1" applyAlignment="1">
      <alignment horizontal="center" vertical="center" wrapText="1"/>
    </xf>
    <xf numFmtId="0" fontId="46" fillId="0" borderId="0" xfId="1" applyFont="1" applyFill="1" applyBorder="1" applyAlignment="1">
      <alignment horizontal="right" vertical="center" wrapText="1"/>
    </xf>
    <xf numFmtId="0" fontId="21" fillId="0" borderId="0" xfId="0" applyFont="1" applyFill="1"/>
    <xf numFmtId="0" fontId="14" fillId="0" borderId="0" xfId="0" applyFont="1" applyFill="1" applyAlignment="1">
      <alignment horizontal="right" vertical="center"/>
    </xf>
    <xf numFmtId="0" fontId="16" fillId="0" borderId="0" xfId="1" applyFont="1" applyFill="1" applyBorder="1" applyAlignment="1">
      <alignment horizontal="center" vertical="center" wrapText="1"/>
    </xf>
    <xf numFmtId="0" fontId="35" fillId="0" borderId="0" xfId="1" applyFont="1" applyFill="1" applyBorder="1" applyAlignment="1">
      <alignment horizontal="right" vertical="center" wrapText="1"/>
    </xf>
    <xf numFmtId="0" fontId="0" fillId="0" borderId="0" xfId="0" applyFont="1" applyFill="1"/>
    <xf numFmtId="0" fontId="5" fillId="0" borderId="0" xfId="0" applyFont="1" applyFill="1" applyAlignment="1">
      <alignment horizontal="right" vertical="center"/>
    </xf>
    <xf numFmtId="0" fontId="5" fillId="0" borderId="0" xfId="0" applyFont="1" applyFill="1" applyAlignment="1">
      <alignment horizontal="right" vertical="center" wrapText="1"/>
    </xf>
    <xf numFmtId="0" fontId="0" fillId="0" borderId="0" xfId="0" applyFont="1" applyFill="1" applyAlignment="1">
      <alignment horizontal="center" vertical="center" wrapText="1"/>
    </xf>
    <xf numFmtId="2" fontId="0" fillId="0" borderId="0" xfId="0" applyNumberFormat="1" applyFont="1" applyFill="1" applyAlignment="1">
      <alignment horizontal="center" vertical="center" wrapText="1"/>
    </xf>
    <xf numFmtId="0" fontId="16" fillId="0" borderId="0" xfId="1" applyFont="1" applyFill="1" applyBorder="1" applyAlignment="1">
      <alignment horizontal="right" vertical="center" wrapText="1"/>
    </xf>
    <xf numFmtId="165" fontId="6" fillId="0" borderId="0" xfId="0" applyNumberFormat="1" applyFont="1" applyFill="1" applyAlignment="1">
      <alignment horizontal="center" vertical="center" wrapText="1"/>
    </xf>
    <xf numFmtId="0" fontId="0" fillId="0" borderId="0" xfId="0" applyBorder="1" applyAlignment="1">
      <alignment wrapText="1"/>
    </xf>
    <xf numFmtId="0" fontId="46" fillId="0" borderId="0" xfId="1" applyFont="1" applyFill="1" applyAlignment="1">
      <alignment horizontal="right" vertical="center" wrapText="1"/>
    </xf>
    <xf numFmtId="0" fontId="45" fillId="0" borderId="0" xfId="1" applyFont="1" applyFill="1" applyAlignment="1">
      <alignment horizontal="center" vertical="center" wrapText="1"/>
    </xf>
    <xf numFmtId="0" fontId="16" fillId="0" borderId="0" xfId="1" applyFont="1" applyFill="1" applyBorder="1" applyAlignment="1">
      <alignment vertical="center" wrapText="1"/>
    </xf>
    <xf numFmtId="0" fontId="5" fillId="0" borderId="0" xfId="0" applyFont="1" applyFill="1" applyAlignment="1">
      <alignment vertical="center" wrapText="1"/>
    </xf>
    <xf numFmtId="0" fontId="16" fillId="0" borderId="0" xfId="1" applyFont="1" applyFill="1" applyAlignment="1">
      <alignment vertical="center" wrapText="1"/>
    </xf>
    <xf numFmtId="0" fontId="21" fillId="0" borderId="0" xfId="0" applyFont="1" applyFill="1" applyAlignment="1">
      <alignment vertical="center" wrapText="1"/>
    </xf>
    <xf numFmtId="0" fontId="21" fillId="0" borderId="0" xfId="0" applyFont="1" applyFill="1" applyAlignment="1"/>
    <xf numFmtId="0" fontId="5" fillId="0" borderId="0" xfId="0" applyFont="1" applyFill="1" applyAlignment="1">
      <alignment vertical="center"/>
    </xf>
    <xf numFmtId="0" fontId="21" fillId="0" borderId="0" xfId="0" applyFont="1" applyFill="1" applyAlignment="1">
      <alignment vertical="center"/>
    </xf>
    <xf numFmtId="0" fontId="5" fillId="0" borderId="0" xfId="0" applyFont="1" applyFill="1" applyBorder="1" applyAlignment="1">
      <alignment vertical="center" wrapText="1"/>
    </xf>
    <xf numFmtId="0" fontId="21" fillId="0" borderId="0" xfId="0" applyFont="1" applyFill="1" applyBorder="1" applyAlignment="1"/>
    <xf numFmtId="0" fontId="5" fillId="0" borderId="0" xfId="0" applyFont="1" applyFill="1" applyBorder="1" applyAlignment="1">
      <alignment vertical="center"/>
    </xf>
    <xf numFmtId="0" fontId="21" fillId="0" borderId="0" xfId="0" applyFont="1" applyFill="1" applyBorder="1" applyAlignment="1">
      <alignment vertical="center"/>
    </xf>
    <xf numFmtId="165" fontId="21" fillId="0" borderId="0" xfId="0" applyNumberFormat="1" applyFont="1" applyFill="1" applyAlignment="1">
      <alignment vertical="center" wrapText="1"/>
    </xf>
    <xf numFmtId="0" fontId="0" fillId="0" borderId="0" xfId="0" applyFont="1" applyFill="1" applyAlignment="1">
      <alignment vertical="center"/>
    </xf>
    <xf numFmtId="165" fontId="16" fillId="0" borderId="0" xfId="1" applyNumberFormat="1" applyFont="1" applyFill="1" applyBorder="1" applyAlignment="1">
      <alignment vertical="center" wrapText="1"/>
    </xf>
    <xf numFmtId="0" fontId="16" fillId="0" borderId="0" xfId="1" applyFont="1" applyFill="1" applyBorder="1" applyAlignment="1">
      <alignment wrapText="1"/>
    </xf>
    <xf numFmtId="14" fontId="16" fillId="0" borderId="0" xfId="1" applyNumberFormat="1" applyFont="1" applyFill="1" applyBorder="1" applyAlignment="1">
      <alignment wrapText="1"/>
    </xf>
    <xf numFmtId="2" fontId="0" fillId="0" borderId="0" xfId="0" applyNumberFormat="1" applyFont="1" applyFill="1" applyAlignment="1">
      <alignment horizontal="left" wrapText="1"/>
    </xf>
    <xf numFmtId="2" fontId="0" fillId="0" borderId="0" xfId="0" applyNumberFormat="1" applyFont="1" applyFill="1" applyAlignment="1">
      <alignment horizontal="left" vertical="center" wrapText="1"/>
    </xf>
    <xf numFmtId="14" fontId="0" fillId="0" borderId="0" xfId="0" applyNumberFormat="1" applyFont="1" applyFill="1" applyAlignment="1">
      <alignment horizontal="left" vertical="center" wrapText="1"/>
    </xf>
    <xf numFmtId="0" fontId="0" fillId="0" borderId="0" xfId="0" applyNumberFormat="1" applyFont="1" applyFill="1" applyAlignment="1">
      <alignment horizontal="right" vertical="center" wrapText="1"/>
    </xf>
    <xf numFmtId="165" fontId="16" fillId="0" borderId="0" xfId="1" applyNumberFormat="1" applyFont="1" applyFill="1" applyBorder="1" applyAlignment="1">
      <alignment horizontal="center" vertical="center" wrapText="1"/>
    </xf>
    <xf numFmtId="165" fontId="16" fillId="0" borderId="0" xfId="1" applyNumberFormat="1" applyFont="1" applyFill="1" applyBorder="1" applyAlignment="1">
      <alignment horizontal="right" vertical="center" wrapText="1"/>
    </xf>
    <xf numFmtId="0" fontId="0" fillId="0" borderId="0" xfId="0"/>
    <xf numFmtId="14" fontId="0" fillId="0" borderId="0" xfId="0" applyNumberFormat="1" applyFont="1" applyFill="1" applyAlignment="1">
      <alignment horizontal="left" vertical="center" wrapText="1"/>
    </xf>
    <xf numFmtId="165" fontId="0" fillId="0" borderId="0" xfId="0" applyNumberFormat="1" applyFont="1" applyFill="1" applyAlignment="1">
      <alignment wrapText="1"/>
    </xf>
    <xf numFmtId="0" fontId="0" fillId="0" borderId="0" xfId="0" applyFont="1" applyFill="1" applyAlignment="1">
      <alignment wrapText="1"/>
    </xf>
    <xf numFmtId="0" fontId="5" fillId="0" borderId="0" xfId="0" applyFont="1" applyFill="1" applyAlignment="1"/>
    <xf numFmtId="0" fontId="21" fillId="0" borderId="0" xfId="0" applyFont="1" applyFill="1" applyAlignment="1">
      <alignment wrapText="1"/>
    </xf>
    <xf numFmtId="0" fontId="5" fillId="0" borderId="0" xfId="0" applyFont="1" applyFill="1" applyAlignment="1">
      <alignment wrapText="1"/>
    </xf>
    <xf numFmtId="0" fontId="16" fillId="0" borderId="23" xfId="1" applyFont="1" applyFill="1" applyBorder="1" applyAlignment="1">
      <alignment horizontal="center" vertical="center" wrapText="1"/>
    </xf>
    <xf numFmtId="174" fontId="21" fillId="0" borderId="0" xfId="0" applyNumberFormat="1" applyFont="1" applyBorder="1" applyAlignment="1">
      <alignment horizontal="center" wrapText="1"/>
    </xf>
    <xf numFmtId="0" fontId="0" fillId="0" borderId="0" xfId="0" applyFont="1" applyBorder="1" applyAlignment="1">
      <alignment horizontal="left" wrapText="1"/>
    </xf>
    <xf numFmtId="14" fontId="21" fillId="0" borderId="0" xfId="0" applyNumberFormat="1" applyFont="1" applyBorder="1" applyAlignment="1">
      <alignment horizontal="center" wrapText="1"/>
    </xf>
    <xf numFmtId="0" fontId="21" fillId="0" borderId="0" xfId="0" applyFont="1" applyBorder="1" applyAlignment="1">
      <alignment horizontal="left" wrapText="1"/>
    </xf>
    <xf numFmtId="175" fontId="16" fillId="0" borderId="0" xfId="1" applyNumberFormat="1" applyFont="1" applyFill="1" applyAlignment="1">
      <alignment horizontal="center"/>
    </xf>
    <xf numFmtId="0" fontId="21" fillId="0" borderId="0" xfId="0" applyFont="1" applyFill="1" applyBorder="1" applyAlignment="1">
      <alignment horizontal="left" wrapText="1"/>
    </xf>
    <xf numFmtId="14" fontId="21" fillId="0" borderId="0" xfId="0" applyNumberFormat="1" applyFont="1" applyFill="1" applyBorder="1" applyAlignment="1">
      <alignment horizontal="center" wrapText="1"/>
    </xf>
    <xf numFmtId="0" fontId="16" fillId="0" borderId="0" xfId="1" applyFont="1" applyFill="1" applyBorder="1" applyAlignment="1">
      <alignment horizontal="left" wrapText="1"/>
    </xf>
    <xf numFmtId="14" fontId="16" fillId="0" borderId="0" xfId="1" applyNumberFormat="1" applyFont="1" applyFill="1" applyBorder="1" applyAlignment="1">
      <alignment horizontal="center" wrapText="1"/>
    </xf>
    <xf numFmtId="4" fontId="0" fillId="0" borderId="0" xfId="0" applyNumberFormat="1" applyFont="1" applyFill="1" applyAlignment="1">
      <alignment horizontal="right" vertical="center" wrapText="1"/>
    </xf>
    <xf numFmtId="10" fontId="16" fillId="0" borderId="0" xfId="1" applyNumberFormat="1" applyFont="1" applyFill="1" applyBorder="1" applyAlignment="1">
      <alignment horizontal="center" vertical="center" wrapText="1"/>
    </xf>
    <xf numFmtId="10" fontId="0" fillId="0" borderId="0" xfId="0" applyNumberFormat="1" applyBorder="1" applyAlignment="1">
      <alignment horizontal="center" vertical="center" wrapText="1"/>
    </xf>
    <xf numFmtId="0" fontId="35" fillId="0" borderId="0" xfId="1" applyFont="1" applyFill="1" applyBorder="1" applyAlignment="1">
      <alignment wrapText="1"/>
    </xf>
    <xf numFmtId="0" fontId="0" fillId="0" borderId="0" xfId="0" applyFont="1" applyFill="1" applyAlignment="1"/>
    <xf numFmtId="165" fontId="1" fillId="0" borderId="0" xfId="0" applyNumberFormat="1" applyFont="1" applyBorder="1" applyAlignment="1">
      <alignment vertical="center" wrapText="1"/>
    </xf>
    <xf numFmtId="165" fontId="1" fillId="0" borderId="0" xfId="0" applyNumberFormat="1" applyFont="1" applyFill="1" applyAlignment="1">
      <alignment horizontal="center" wrapText="1"/>
    </xf>
    <xf numFmtId="0" fontId="1" fillId="0" borderId="0" xfId="1" applyFont="1" applyFill="1" applyBorder="1" applyAlignment="1">
      <alignment wrapText="1"/>
    </xf>
    <xf numFmtId="0" fontId="0" fillId="4" borderId="0" xfId="0" applyFont="1" applyFill="1" applyAlignment="1">
      <alignment wrapText="1"/>
    </xf>
    <xf numFmtId="0" fontId="35" fillId="0" borderId="0" xfId="1" applyFont="1" applyFill="1" applyBorder="1" applyAlignment="1">
      <alignment vertical="center" wrapText="1"/>
    </xf>
    <xf numFmtId="165" fontId="1" fillId="0" borderId="0" xfId="0" applyNumberFormat="1" applyFont="1" applyFill="1" applyAlignment="1">
      <alignment horizontal="center" vertical="center" wrapText="1"/>
    </xf>
    <xf numFmtId="10" fontId="16" fillId="0" borderId="0" xfId="0" applyNumberFormat="1" applyFont="1" applyBorder="1" applyAlignment="1">
      <alignment horizontal="center" vertical="center" wrapText="1"/>
    </xf>
    <xf numFmtId="166" fontId="0" fillId="0" borderId="0" xfId="0" applyNumberFormat="1" applyAlignment="1"/>
    <xf numFmtId="0" fontId="0" fillId="0" borderId="0" xfId="0" applyAlignment="1">
      <alignment horizontal="center" vertical="center" wrapText="1"/>
    </xf>
    <xf numFmtId="0" fontId="0" fillId="0" borderId="0" xfId="0" applyAlignment="1">
      <alignment horizontal="center" vertical="center" wrapText="1"/>
    </xf>
    <xf numFmtId="0" fontId="21" fillId="0" borderId="0" xfId="0" applyFont="1"/>
    <xf numFmtId="14" fontId="21" fillId="0" borderId="0" xfId="0" applyNumberFormat="1" applyFont="1" applyAlignment="1">
      <alignment horizontal="center"/>
    </xf>
    <xf numFmtId="0" fontId="45" fillId="3" borderId="0" xfId="1" applyFont="1" applyFill="1" applyBorder="1" applyAlignment="1">
      <alignment horizontal="center" vertical="center" wrapText="1"/>
    </xf>
    <xf numFmtId="0" fontId="45" fillId="3" borderId="0" xfId="1" applyFont="1" applyFill="1" applyAlignment="1">
      <alignment horizontal="center" vertical="center" wrapText="1"/>
    </xf>
    <xf numFmtId="165" fontId="21" fillId="0" borderId="0" xfId="0" applyNumberFormat="1" applyFont="1" applyAlignment="1">
      <alignment horizontal="center"/>
    </xf>
    <xf numFmtId="14" fontId="21" fillId="0" borderId="0" xfId="0" applyNumberFormat="1" applyFont="1" applyAlignment="1">
      <alignment horizontal="center" vertical="center"/>
    </xf>
    <xf numFmtId="14" fontId="48" fillId="0" borderId="0" xfId="0" applyNumberFormat="1" applyFont="1" applyAlignment="1">
      <alignment horizontal="center"/>
    </xf>
    <xf numFmtId="165" fontId="16" fillId="0" borderId="0" xfId="0" applyNumberFormat="1" applyFont="1" applyAlignment="1">
      <alignment horizontal="center"/>
    </xf>
    <xf numFmtId="0" fontId="48" fillId="0" borderId="0" xfId="0" applyFont="1" applyAlignment="1">
      <alignment horizontal="left" vertical="center"/>
    </xf>
    <xf numFmtId="14" fontId="48" fillId="0" borderId="0" xfId="0" applyNumberFormat="1" applyFont="1" applyAlignment="1">
      <alignment horizontal="center" vertical="center"/>
    </xf>
    <xf numFmtId="0" fontId="48" fillId="0" borderId="0" xfId="0" applyFont="1"/>
    <xf numFmtId="165" fontId="16" fillId="0" borderId="0" xfId="0" applyNumberFormat="1" applyFont="1" applyAlignment="1">
      <alignment horizontal="center" vertical="center"/>
    </xf>
    <xf numFmtId="166" fontId="16" fillId="0" borderId="0" xfId="0" applyNumberFormat="1" applyFont="1" applyAlignment="1">
      <alignment horizontal="center" vertical="center"/>
    </xf>
    <xf numFmtId="0" fontId="48" fillId="0" borderId="0" xfId="0" applyFont="1" applyAlignment="1">
      <alignment horizontal="left"/>
    </xf>
    <xf numFmtId="14" fontId="21" fillId="2" borderId="0" xfId="0" applyNumberFormat="1" applyFont="1" applyFill="1" applyAlignment="1">
      <alignment horizontal="center"/>
    </xf>
    <xf numFmtId="14" fontId="48" fillId="2" borderId="0" xfId="0" applyNumberFormat="1" applyFont="1" applyFill="1" applyAlignment="1">
      <alignment horizontal="center"/>
    </xf>
    <xf numFmtId="0" fontId="16" fillId="2" borderId="0" xfId="1" applyFont="1" applyFill="1" applyBorder="1" applyAlignment="1">
      <alignment horizontal="center" vertical="center" wrapText="1"/>
    </xf>
    <xf numFmtId="0" fontId="0" fillId="2" borderId="0" xfId="0" applyFill="1" applyAlignment="1">
      <alignment horizontal="center"/>
    </xf>
    <xf numFmtId="0" fontId="0" fillId="0" borderId="0" xfId="0" applyFont="1"/>
    <xf numFmtId="14" fontId="45" fillId="3" borderId="0" xfId="0" applyNumberFormat="1" applyFont="1" applyFill="1" applyBorder="1" applyAlignment="1">
      <alignment horizontal="center" wrapText="1"/>
    </xf>
    <xf numFmtId="0" fontId="45" fillId="3" borderId="0" xfId="0" applyFont="1" applyFill="1" applyBorder="1" applyAlignment="1">
      <alignment horizontal="center" wrapText="1"/>
    </xf>
    <xf numFmtId="0" fontId="45" fillId="3" borderId="0" xfId="0" applyFont="1" applyFill="1" applyBorder="1"/>
    <xf numFmtId="0" fontId="16" fillId="0" borderId="0" xfId="0" applyFont="1" applyBorder="1"/>
    <xf numFmtId="14" fontId="16" fillId="2" borderId="0" xfId="0" applyNumberFormat="1" applyFont="1" applyFill="1" applyBorder="1" applyAlignment="1">
      <alignment horizontal="center" wrapText="1"/>
    </xf>
    <xf numFmtId="171" fontId="16" fillId="0" borderId="0" xfId="0" applyNumberFormat="1" applyFont="1" applyBorder="1" applyAlignment="1">
      <alignment horizontal="center" wrapText="1"/>
    </xf>
    <xf numFmtId="0" fontId="16" fillId="0" borderId="0" xfId="0" applyFont="1" applyBorder="1" applyAlignment="1">
      <alignment horizontal="center" wrapText="1"/>
    </xf>
    <xf numFmtId="0" fontId="16" fillId="0" borderId="0" xfId="0" applyFont="1" applyBorder="1" applyAlignment="1">
      <alignment wrapText="1"/>
    </xf>
    <xf numFmtId="0" fontId="16" fillId="0" borderId="0" xfId="0" quotePrefix="1" applyFont="1" applyBorder="1" applyAlignment="1">
      <alignment horizontal="left"/>
    </xf>
    <xf numFmtId="14" fontId="16" fillId="2" borderId="0" xfId="0" applyNumberFormat="1" applyFont="1" applyFill="1" applyBorder="1" applyAlignment="1">
      <alignment horizontal="center"/>
    </xf>
    <xf numFmtId="167" fontId="16" fillId="0" borderId="0" xfId="0" applyNumberFormat="1" applyFont="1" applyBorder="1" applyAlignment="1">
      <alignment horizontal="center" wrapText="1"/>
    </xf>
    <xf numFmtId="0" fontId="16" fillId="0" borderId="0" xfId="0" quotePrefix="1" applyFont="1" applyBorder="1" applyAlignment="1">
      <alignment horizontal="left" wrapText="1"/>
    </xf>
    <xf numFmtId="0" fontId="0" fillId="0" borderId="0" xfId="0" applyFont="1" applyBorder="1"/>
    <xf numFmtId="0" fontId="45" fillId="3" borderId="14" xfId="0" applyFont="1" applyFill="1" applyBorder="1" applyAlignment="1">
      <alignment horizontal="center" wrapText="1"/>
    </xf>
    <xf numFmtId="0" fontId="45" fillId="3" borderId="9" xfId="0" applyFont="1" applyFill="1" applyBorder="1" applyAlignment="1">
      <alignment horizontal="center" wrapText="1"/>
    </xf>
    <xf numFmtId="169" fontId="16" fillId="0" borderId="0" xfId="0" quotePrefix="1" applyNumberFormat="1" applyFont="1" applyBorder="1" applyAlignment="1">
      <alignment horizontal="center" wrapText="1"/>
    </xf>
    <xf numFmtId="169" fontId="16" fillId="0" borderId="0" xfId="0" applyNumberFormat="1" applyFont="1" applyBorder="1" applyAlignment="1">
      <alignment horizontal="center" wrapText="1"/>
    </xf>
    <xf numFmtId="170" fontId="16" fillId="0" borderId="0" xfId="0" quotePrefix="1" applyNumberFormat="1" applyFont="1" applyBorder="1" applyAlignment="1">
      <alignment horizontal="center" wrapText="1"/>
    </xf>
    <xf numFmtId="8" fontId="16" fillId="0" borderId="0" xfId="0" applyNumberFormat="1" applyFont="1" applyBorder="1" applyAlignment="1">
      <alignment horizontal="center" wrapText="1"/>
    </xf>
    <xf numFmtId="0" fontId="45" fillId="3" borderId="0" xfId="0" quotePrefix="1" applyFont="1" applyFill="1" applyBorder="1" applyAlignment="1">
      <alignment horizontal="center" wrapText="1"/>
    </xf>
    <xf numFmtId="0" fontId="45" fillId="3" borderId="0" xfId="0" quotePrefix="1" applyFont="1" applyFill="1" applyBorder="1" applyAlignment="1">
      <alignment horizontal="left" wrapText="1"/>
    </xf>
    <xf numFmtId="166" fontId="16" fillId="0" borderId="0" xfId="0" applyNumberFormat="1" applyFont="1" applyBorder="1" applyAlignment="1">
      <alignment horizontal="center" wrapText="1"/>
    </xf>
    <xf numFmtId="166" fontId="16" fillId="0" borderId="0" xfId="2" quotePrefix="1" applyNumberFormat="1" applyFont="1" applyBorder="1" applyAlignment="1">
      <alignment horizontal="center" wrapText="1"/>
    </xf>
    <xf numFmtId="166" fontId="16" fillId="0" borderId="0" xfId="2" applyNumberFormat="1" applyFont="1" applyBorder="1" applyAlignment="1">
      <alignment horizontal="center"/>
    </xf>
    <xf numFmtId="168" fontId="16" fillId="0" borderId="0" xfId="2" quotePrefix="1" applyNumberFormat="1" applyFont="1" applyBorder="1" applyAlignment="1"/>
    <xf numFmtId="168" fontId="16" fillId="0" borderId="0" xfId="2" applyNumberFormat="1" applyFont="1" applyBorder="1" applyAlignment="1"/>
    <xf numFmtId="168" fontId="16" fillId="0" borderId="0" xfId="2" applyNumberFormat="1" applyFont="1" applyFill="1" applyBorder="1" applyAlignment="1"/>
    <xf numFmtId="0" fontId="45" fillId="3" borderId="0" xfId="0" applyFont="1" applyFill="1" applyBorder="1" applyAlignment="1">
      <alignment horizontal="center"/>
    </xf>
    <xf numFmtId="170" fontId="16" fillId="0" borderId="0" xfId="0" applyNumberFormat="1" applyFont="1" applyBorder="1" applyAlignment="1">
      <alignment horizontal="center" wrapText="1"/>
    </xf>
    <xf numFmtId="0" fontId="2" fillId="0" borderId="0" xfId="0" applyFont="1" applyAlignment="1">
      <alignment horizontal="left" vertical="center"/>
    </xf>
    <xf numFmtId="0" fontId="2" fillId="0" borderId="0" xfId="0" applyFont="1"/>
    <xf numFmtId="166" fontId="1" fillId="0" borderId="0" xfId="0" applyNumberFormat="1" applyFont="1" applyAlignment="1">
      <alignment wrapText="1"/>
    </xf>
    <xf numFmtId="166" fontId="1" fillId="0" borderId="0" xfId="0" applyNumberFormat="1" applyFont="1"/>
    <xf numFmtId="14" fontId="1" fillId="0" borderId="0" xfId="0" applyNumberFormat="1" applyFont="1"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14" fillId="0" borderId="0" xfId="0" applyFont="1" applyAlignment="1">
      <alignment horizontal="center" vertical="center"/>
    </xf>
    <xf numFmtId="0" fontId="50" fillId="0" borderId="0" xfId="0" applyFont="1" applyAlignment="1">
      <alignment vertical="center"/>
    </xf>
    <xf numFmtId="14" fontId="16" fillId="0" borderId="0" xfId="0" applyNumberFormat="1" applyFont="1" applyAlignment="1">
      <alignment horizontal="center" vertical="center"/>
    </xf>
    <xf numFmtId="14" fontId="0" fillId="0" borderId="0" xfId="0" applyNumberFormat="1" applyAlignment="1">
      <alignment horizontal="center" vertical="center"/>
    </xf>
    <xf numFmtId="0" fontId="48"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14" fontId="0" fillId="0" borderId="0" xfId="0" applyNumberFormat="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0" fillId="0" borderId="0" xfId="0" applyFont="1" applyAlignment="1">
      <alignment vertical="center" wrapText="1"/>
    </xf>
    <xf numFmtId="14" fontId="0" fillId="0" borderId="0" xfId="0" applyNumberFormat="1" applyFont="1" applyAlignment="1">
      <alignment horizontal="center" vertical="center" wrapText="1"/>
    </xf>
    <xf numFmtId="10" fontId="0" fillId="0" borderId="0" xfId="0" applyNumberFormat="1" applyAlignment="1">
      <alignment horizontal="center"/>
    </xf>
    <xf numFmtId="176" fontId="0" fillId="0" borderId="0" xfId="0" applyNumberFormat="1" applyAlignment="1">
      <alignment horizontal="center" vertical="center"/>
    </xf>
    <xf numFmtId="166" fontId="0" fillId="0" borderId="0" xfId="0" applyNumberFormat="1" applyAlignment="1">
      <alignment horizontal="center" vertical="center"/>
    </xf>
    <xf numFmtId="0" fontId="0" fillId="0" borderId="0" xfId="0" applyFont="1" applyAlignment="1">
      <alignment horizontal="center" vertical="center"/>
    </xf>
    <xf numFmtId="0" fontId="0" fillId="0" borderId="10" xfId="0" applyBorder="1" applyAlignment="1">
      <alignment horizontal="left" vertical="center" wrapText="1"/>
    </xf>
    <xf numFmtId="0" fontId="0" fillId="0" borderId="15"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23" xfId="0" applyBorder="1" applyAlignment="1">
      <alignment horizontal="center" vertical="center" wrapText="1"/>
    </xf>
    <xf numFmtId="0" fontId="1" fillId="0" borderId="0" xfId="0" applyFont="1" applyAlignment="1">
      <alignment horizontal="center" vertical="center" textRotation="180"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21" fillId="0" borderId="11" xfId="0" applyFont="1" applyBorder="1" applyAlignment="1">
      <alignment horizontal="center" vertical="center" wrapText="1"/>
    </xf>
    <xf numFmtId="0" fontId="21" fillId="0" borderId="22"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22" xfId="0"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0" xfId="0" applyFill="1" applyBorder="1" applyAlignment="1">
      <alignment horizontal="center" vertical="center"/>
    </xf>
    <xf numFmtId="0" fontId="0" fillId="0" borderId="9" xfId="0" applyFill="1" applyBorder="1" applyAlignment="1">
      <alignment horizontal="center" vertical="center"/>
    </xf>
    <xf numFmtId="0" fontId="0" fillId="0" borderId="16" xfId="0" applyFill="1" applyBorder="1" applyAlignment="1">
      <alignment horizontal="center" vertical="center"/>
    </xf>
    <xf numFmtId="0" fontId="0" fillId="0" borderId="17" xfId="0" applyFill="1" applyBorder="1" applyAlignment="1">
      <alignment horizontal="center" vertical="center"/>
    </xf>
    <xf numFmtId="0" fontId="0" fillId="0" borderId="18" xfId="0" applyFill="1"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1" fillId="0" borderId="0" xfId="0" applyFont="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14" fontId="0" fillId="0" borderId="12" xfId="0" applyNumberFormat="1" applyBorder="1" applyAlignment="1">
      <alignment horizontal="center" vertical="center"/>
    </xf>
    <xf numFmtId="14" fontId="0" fillId="0" borderId="22" xfId="0" applyNumberFormat="1" applyBorder="1" applyAlignment="1">
      <alignment horizontal="center" vertical="center"/>
    </xf>
    <xf numFmtId="14" fontId="0" fillId="0" borderId="11" xfId="0" applyNumberFormat="1" applyBorder="1" applyAlignment="1">
      <alignment horizontal="center" vertical="center" wrapText="1"/>
    </xf>
    <xf numFmtId="14" fontId="0" fillId="0" borderId="12" xfId="0" applyNumberFormat="1" applyBorder="1" applyAlignment="1">
      <alignment horizontal="center" vertical="center" wrapText="1"/>
    </xf>
    <xf numFmtId="14" fontId="0" fillId="0" borderId="22" xfId="0" applyNumberFormat="1" applyBorder="1" applyAlignment="1">
      <alignment horizontal="center" vertical="center" wrapText="1"/>
    </xf>
    <xf numFmtId="14" fontId="0" fillId="0" borderId="11" xfId="0" applyNumberFormat="1" applyBorder="1" applyAlignment="1">
      <alignment horizontal="center"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22" xfId="0" applyBorder="1" applyAlignment="1">
      <alignment horizontal="left" vertical="center" wrapText="1"/>
    </xf>
    <xf numFmtId="0" fontId="0" fillId="0" borderId="10"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2" xfId="0" applyFont="1" applyBorder="1" applyAlignment="1">
      <alignment horizontal="center" vertical="center" wrapText="1"/>
    </xf>
    <xf numFmtId="0" fontId="41" fillId="0" borderId="23" xfId="0" applyFont="1" applyBorder="1" applyAlignment="1">
      <alignment horizontal="center" vertical="center" wrapText="1"/>
    </xf>
    <xf numFmtId="0" fontId="42" fillId="0" borderId="10" xfId="0" applyFont="1" applyBorder="1" applyAlignment="1">
      <alignment horizontal="center" vertical="center"/>
    </xf>
    <xf numFmtId="0" fontId="42" fillId="0" borderId="15" xfId="0" applyFont="1" applyBorder="1" applyAlignment="1">
      <alignment horizontal="center" vertical="center"/>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2" fillId="0" borderId="0" xfId="0" applyFont="1" applyBorder="1" applyAlignment="1">
      <alignment horizontal="center" vertical="center"/>
    </xf>
    <xf numFmtId="0" fontId="42" fillId="0" borderId="9" xfId="0" applyFont="1" applyBorder="1" applyAlignment="1">
      <alignment horizontal="center" vertical="center"/>
    </xf>
    <xf numFmtId="0" fontId="42" fillId="0" borderId="16" xfId="0" applyFont="1" applyBorder="1" applyAlignment="1">
      <alignment horizontal="center" vertical="center"/>
    </xf>
    <xf numFmtId="0" fontId="42" fillId="0" borderId="17" xfId="0" applyFont="1" applyBorder="1" applyAlignment="1">
      <alignment horizontal="center" vertical="center"/>
    </xf>
    <xf numFmtId="0" fontId="42" fillId="0" borderId="18" xfId="0" applyFont="1" applyBorder="1" applyAlignment="1">
      <alignment horizontal="center" vertical="center"/>
    </xf>
    <xf numFmtId="14" fontId="0" fillId="0" borderId="23" xfId="0" applyNumberFormat="1" applyBorder="1" applyAlignment="1">
      <alignment horizontal="center" vertical="center" wrapText="1"/>
    </xf>
    <xf numFmtId="14" fontId="0" fillId="0" borderId="23" xfId="0" applyNumberForma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23" xfId="0" applyBorder="1" applyAlignment="1">
      <alignment horizontal="left"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22" xfId="1"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2" xfId="0" applyFont="1" applyFill="1" applyBorder="1" applyAlignment="1">
      <alignment horizontal="center" vertical="center" wrapText="1"/>
    </xf>
    <xf numFmtId="14" fontId="1" fillId="0" borderId="11" xfId="0" applyNumberFormat="1" applyFont="1" applyFill="1" applyBorder="1" applyAlignment="1">
      <alignment horizontal="center" vertical="center" wrapText="1"/>
    </xf>
    <xf numFmtId="14" fontId="1" fillId="0" borderId="12" xfId="0" applyNumberFormat="1" applyFont="1" applyFill="1" applyBorder="1" applyAlignment="1">
      <alignment horizontal="center" vertical="center" wrapText="1"/>
    </xf>
    <xf numFmtId="14" fontId="1" fillId="0" borderId="22" xfId="0" applyNumberFormat="1" applyFont="1" applyFill="1" applyBorder="1" applyAlignment="1">
      <alignment horizontal="center" vertical="center" wrapText="1"/>
    </xf>
    <xf numFmtId="8" fontId="6" fillId="0" borderId="11" xfId="0" applyNumberFormat="1" applyFont="1" applyBorder="1" applyAlignment="1">
      <alignment horizontal="center" vertical="center" wrapText="1"/>
    </xf>
    <xf numFmtId="8" fontId="6" fillId="0" borderId="12" xfId="0" applyNumberFormat="1" applyFont="1" applyBorder="1" applyAlignment="1">
      <alignment horizontal="center" vertical="center" wrapText="1"/>
    </xf>
    <xf numFmtId="8" fontId="6" fillId="0" borderId="22" xfId="0" applyNumberFormat="1" applyFont="1" applyBorder="1" applyAlignment="1">
      <alignment horizontal="center" vertical="center" wrapText="1"/>
    </xf>
    <xf numFmtId="165" fontId="6" fillId="0" borderId="10" xfId="0" applyNumberFormat="1" applyFont="1" applyBorder="1" applyAlignment="1">
      <alignment horizontal="center" vertical="center" wrapText="1"/>
    </xf>
    <xf numFmtId="165" fontId="6" fillId="0" borderId="13" xfId="0" applyNumberFormat="1" applyFont="1" applyBorder="1" applyAlignment="1">
      <alignment horizontal="center" vertical="center" wrapText="1"/>
    </xf>
    <xf numFmtId="165" fontId="6" fillId="0" borderId="14" xfId="0" applyNumberFormat="1" applyFont="1" applyBorder="1" applyAlignment="1">
      <alignment horizontal="center" vertical="center" wrapText="1"/>
    </xf>
    <xf numFmtId="165" fontId="6" fillId="0" borderId="9" xfId="0" applyNumberFormat="1" applyFont="1" applyBorder="1" applyAlignment="1">
      <alignment horizontal="center" vertical="center" wrapText="1"/>
    </xf>
    <xf numFmtId="165" fontId="6" fillId="0" borderId="16" xfId="0" applyNumberFormat="1" applyFont="1" applyBorder="1" applyAlignment="1">
      <alignment horizontal="center" vertical="center" wrapText="1"/>
    </xf>
    <xf numFmtId="165" fontId="6" fillId="0" borderId="18" xfId="0" applyNumberFormat="1"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8" xfId="0" applyFont="1" applyFill="1" applyBorder="1" applyAlignment="1">
      <alignment horizontal="center" vertical="center" wrapText="1"/>
    </xf>
    <xf numFmtId="14" fontId="1" fillId="0" borderId="11" xfId="0" applyNumberFormat="1" applyFont="1" applyBorder="1" applyAlignment="1">
      <alignment horizontal="center" vertical="center" wrapText="1"/>
    </xf>
    <xf numFmtId="14" fontId="1" fillId="0" borderId="12" xfId="0" applyNumberFormat="1" applyFont="1" applyBorder="1" applyAlignment="1">
      <alignment horizontal="center" vertical="center" wrapText="1"/>
    </xf>
    <xf numFmtId="14" fontId="1" fillId="0" borderId="22" xfId="0" applyNumberFormat="1" applyFont="1" applyBorder="1" applyAlignment="1">
      <alignment horizontal="center" vertical="center" wrapText="1"/>
    </xf>
    <xf numFmtId="14" fontId="1" fillId="0" borderId="11" xfId="1" applyNumberFormat="1" applyFont="1" applyFill="1" applyBorder="1" applyAlignment="1">
      <alignment horizontal="center" vertical="center" wrapText="1"/>
    </xf>
    <xf numFmtId="14" fontId="1" fillId="0" borderId="12" xfId="1" applyNumberFormat="1" applyFont="1" applyFill="1" applyBorder="1" applyAlignment="1">
      <alignment horizontal="center" vertical="center" wrapText="1"/>
    </xf>
    <xf numFmtId="14" fontId="1" fillId="0" borderId="22" xfId="1" applyNumberFormat="1" applyFont="1" applyFill="1" applyBorder="1" applyAlignment="1">
      <alignment horizontal="center" vertical="center" wrapText="1"/>
    </xf>
    <xf numFmtId="0" fontId="49" fillId="3" borderId="0" xfId="0" applyFont="1" applyFill="1" applyBorder="1" applyAlignment="1">
      <alignment horizontal="center" vertical="center"/>
    </xf>
    <xf numFmtId="0" fontId="45" fillId="3" borderId="0" xfId="0" applyFont="1" applyFill="1" applyBorder="1" applyAlignment="1">
      <alignment horizontal="center" vertical="center"/>
    </xf>
    <xf numFmtId="0" fontId="45" fillId="3" borderId="0" xfId="0" quotePrefix="1" applyFont="1" applyFill="1" applyBorder="1" applyAlignment="1">
      <alignment horizontal="center" wrapText="1"/>
    </xf>
    <xf numFmtId="0" fontId="45" fillId="3" borderId="0" xfId="0" applyFont="1" applyFill="1" applyBorder="1" applyAlignment="1">
      <alignment horizontal="center" wrapText="1"/>
    </xf>
    <xf numFmtId="0" fontId="45" fillId="3" borderId="0" xfId="0" applyFont="1" applyFill="1" applyBorder="1" applyAlignment="1">
      <alignment horizontal="center" vertical="center" wrapText="1"/>
    </xf>
    <xf numFmtId="0" fontId="45" fillId="3" borderId="0" xfId="0" quotePrefix="1" applyFont="1" applyFill="1" applyBorder="1" applyAlignment="1">
      <alignment horizontal="center" vertical="center" wrapText="1"/>
    </xf>
    <xf numFmtId="0" fontId="45" fillId="3" borderId="10" xfId="0" applyFont="1" applyFill="1" applyBorder="1" applyAlignment="1">
      <alignment horizontal="center" vertical="center"/>
    </xf>
    <xf numFmtId="0" fontId="45" fillId="3" borderId="14" xfId="0" applyFont="1" applyFill="1" applyBorder="1" applyAlignment="1">
      <alignment horizontal="center" vertical="center"/>
    </xf>
    <xf numFmtId="0" fontId="45" fillId="3" borderId="10" xfId="0" applyFont="1" applyFill="1" applyBorder="1" applyAlignment="1">
      <alignment horizontal="center" wrapText="1"/>
    </xf>
    <xf numFmtId="0" fontId="45" fillId="3" borderId="13" xfId="0" applyFont="1" applyFill="1" applyBorder="1" applyAlignment="1">
      <alignment horizontal="center" wrapText="1"/>
    </xf>
    <xf numFmtId="0" fontId="45" fillId="3" borderId="11" xfId="0" applyFont="1" applyFill="1" applyBorder="1" applyAlignment="1">
      <alignment horizontal="center" vertical="center" wrapText="1"/>
    </xf>
    <xf numFmtId="0" fontId="45" fillId="3" borderId="12" xfId="0" applyFont="1" applyFill="1" applyBorder="1" applyAlignment="1">
      <alignment horizontal="center" vertical="center" wrapText="1"/>
    </xf>
    <xf numFmtId="165" fontId="0" fillId="0" borderId="0" xfId="0" applyNumberFormat="1" applyAlignment="1">
      <alignment horizontal="center" vertical="center"/>
    </xf>
    <xf numFmtId="166" fontId="1" fillId="0" borderId="0" xfId="0" applyNumberFormat="1" applyFont="1" applyFill="1" applyAlignment="1">
      <alignment horizontal="center" vertical="center"/>
    </xf>
    <xf numFmtId="0" fontId="0" fillId="5" borderId="0" xfId="0" applyFill="1" applyBorder="1"/>
    <xf numFmtId="0" fontId="0" fillId="5" borderId="17" xfId="0" applyFill="1" applyBorder="1"/>
    <xf numFmtId="0" fontId="0" fillId="5" borderId="14" xfId="0" applyFill="1" applyBorder="1"/>
    <xf numFmtId="0" fontId="0" fillId="5" borderId="16" xfId="0" applyFill="1" applyBorder="1"/>
    <xf numFmtId="0" fontId="0" fillId="5" borderId="9" xfId="0" applyFill="1" applyBorder="1"/>
    <xf numFmtId="0" fontId="0" fillId="5" borderId="18" xfId="0" applyFill="1" applyBorder="1"/>
    <xf numFmtId="0" fontId="0" fillId="0" borderId="0" xfId="0" applyAlignment="1">
      <alignment horizontal="center"/>
    </xf>
    <xf numFmtId="0" fontId="0" fillId="0" borderId="0" xfId="0" applyAlignment="1">
      <alignment horizontal="center" vertical="center"/>
    </xf>
    <xf numFmtId="10" fontId="0" fillId="0" borderId="0" xfId="0" applyNumberFormat="1" applyAlignment="1">
      <alignment horizontal="center" vertical="center"/>
    </xf>
    <xf numFmtId="10" fontId="0" fillId="0" borderId="0" xfId="4" applyNumberFormat="1" applyFont="1" applyAlignment="1">
      <alignment horizontal="center" vertical="center"/>
    </xf>
    <xf numFmtId="0" fontId="2" fillId="6" borderId="0" xfId="5">
      <alignment horizontal="center" vertical="center" wrapText="1"/>
    </xf>
    <xf numFmtId="168" fontId="0" fillId="0" borderId="0" xfId="2" applyNumberFormat="1" applyFont="1" applyAlignment="1">
      <alignment horizontal="center" vertical="center"/>
    </xf>
  </cellXfs>
  <cellStyles count="8">
    <cellStyle name="Lien hypertexte" xfId="3" builtinId="8"/>
    <cellStyle name="Milliers" xfId="2" builtinId="3"/>
    <cellStyle name="Normal" xfId="0" builtinId="0"/>
    <cellStyle name="Normal 2" xfId="1"/>
    <cellStyle name="Pourcentage" xfId="4" builtinId="5"/>
    <cellStyle name="Style 1" xfId="5"/>
    <cellStyle name="Style 2" xfId="6"/>
    <cellStyle name="Style 3" xfId="7"/>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xdr:row>
      <xdr:rowOff>0</xdr:rowOff>
    </xdr:from>
    <xdr:to>
      <xdr:col>13</xdr:col>
      <xdr:colOff>743718</xdr:colOff>
      <xdr:row>6</xdr:row>
      <xdr:rowOff>190121</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48600" y="190500"/>
          <a:ext cx="3029718" cy="115214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30"/>
  <sheetViews>
    <sheetView workbookViewId="0">
      <selection activeCell="I27" sqref="I27"/>
    </sheetView>
  </sheetViews>
  <sheetFormatPr baseColWidth="10" defaultColWidth="11.42578125" defaultRowHeight="15" x14ac:dyDescent="0.25"/>
  <cols>
    <col min="2" max="2" width="3.140625" customWidth="1"/>
    <col min="3" max="3" width="21.28515625" customWidth="1"/>
    <col min="7" max="7" width="13.28515625" customWidth="1"/>
    <col min="8" max="8" width="13.5703125" customWidth="1"/>
  </cols>
  <sheetData>
    <row r="3" spans="2:14" ht="15.75" x14ac:dyDescent="0.25">
      <c r="B3" s="1" t="s">
        <v>117</v>
      </c>
    </row>
    <row r="5" spans="2:14" ht="15" customHeight="1" x14ac:dyDescent="0.25">
      <c r="B5" s="309" t="s">
        <v>1208</v>
      </c>
      <c r="C5" s="310"/>
      <c r="D5" s="310"/>
      <c r="E5" s="310"/>
      <c r="F5" s="310"/>
      <c r="G5" s="310"/>
      <c r="H5" s="310"/>
      <c r="I5" s="311"/>
    </row>
    <row r="6" spans="2:14" x14ac:dyDescent="0.25">
      <c r="B6" s="312"/>
      <c r="C6" s="313"/>
      <c r="D6" s="313"/>
      <c r="E6" s="313"/>
      <c r="F6" s="313"/>
      <c r="G6" s="313"/>
      <c r="H6" s="313"/>
      <c r="I6" s="314"/>
    </row>
    <row r="7" spans="2:14" x14ac:dyDescent="0.25">
      <c r="B7" s="312"/>
      <c r="C7" s="313"/>
      <c r="D7" s="313"/>
      <c r="E7" s="313"/>
      <c r="F7" s="313"/>
      <c r="G7" s="313"/>
      <c r="H7" s="313"/>
      <c r="I7" s="314"/>
    </row>
    <row r="8" spans="2:14" x14ac:dyDescent="0.25">
      <c r="B8" s="312"/>
      <c r="C8" s="313"/>
      <c r="D8" s="313"/>
      <c r="E8" s="313"/>
      <c r="F8" s="313"/>
      <c r="G8" s="313"/>
      <c r="H8" s="313"/>
      <c r="I8" s="314"/>
    </row>
    <row r="9" spans="2:14" s="206" customFormat="1" x14ac:dyDescent="0.25">
      <c r="B9" s="315"/>
      <c r="C9" s="316"/>
      <c r="D9" s="316"/>
      <c r="E9" s="316"/>
      <c r="F9" s="316"/>
      <c r="G9" s="316"/>
      <c r="H9" s="316"/>
      <c r="I9" s="317"/>
    </row>
    <row r="10" spans="2:14" s="206" customFormat="1" x14ac:dyDescent="0.25">
      <c r="B10" s="237"/>
      <c r="C10" s="237"/>
      <c r="D10" s="237"/>
      <c r="E10" s="237"/>
      <c r="F10" s="237"/>
      <c r="G10" s="237"/>
      <c r="H10" s="237"/>
      <c r="I10" s="237"/>
    </row>
    <row r="11" spans="2:14" x14ac:dyDescent="0.25">
      <c r="B11" s="286" t="s">
        <v>1209</v>
      </c>
      <c r="C11" s="286"/>
      <c r="D11" s="286"/>
      <c r="E11" s="286"/>
      <c r="F11" s="286"/>
    </row>
    <row r="12" spans="2:14" x14ac:dyDescent="0.25">
      <c r="B12">
        <v>1</v>
      </c>
      <c r="C12" s="52" t="s">
        <v>520</v>
      </c>
      <c r="H12" s="2" t="s">
        <v>50</v>
      </c>
      <c r="I12" s="3"/>
      <c r="J12" s="3"/>
      <c r="K12" s="3"/>
      <c r="L12" s="3"/>
      <c r="M12" s="3"/>
      <c r="N12" s="4"/>
    </row>
    <row r="13" spans="2:14" x14ac:dyDescent="0.25">
      <c r="B13">
        <v>2</v>
      </c>
      <c r="C13" s="52" t="s">
        <v>289</v>
      </c>
      <c r="F13" s="206"/>
      <c r="H13" s="5" t="s">
        <v>128</v>
      </c>
      <c r="I13" s="6"/>
      <c r="J13" s="6"/>
      <c r="K13" s="6"/>
      <c r="L13" s="6"/>
      <c r="M13" s="6"/>
      <c r="N13" s="7"/>
    </row>
    <row r="14" spans="2:14" x14ac:dyDescent="0.25">
      <c r="B14">
        <v>3</v>
      </c>
      <c r="C14" s="52" t="s">
        <v>218</v>
      </c>
      <c r="F14" s="206"/>
      <c r="H14" s="5"/>
      <c r="I14" s="6"/>
      <c r="J14" s="6"/>
      <c r="K14" s="6"/>
      <c r="L14" s="6"/>
      <c r="M14" s="6"/>
      <c r="N14" s="7"/>
    </row>
    <row r="15" spans="2:14" x14ac:dyDescent="0.25">
      <c r="B15">
        <v>4</v>
      </c>
      <c r="C15" s="52" t="s">
        <v>219</v>
      </c>
      <c r="F15" s="206"/>
      <c r="H15" s="8" t="s">
        <v>51</v>
      </c>
      <c r="I15" s="6"/>
      <c r="J15" s="6"/>
      <c r="K15" s="6"/>
      <c r="L15" s="6"/>
      <c r="M15" s="6"/>
      <c r="N15" s="7"/>
    </row>
    <row r="16" spans="2:14" x14ac:dyDescent="0.25">
      <c r="B16">
        <v>5</v>
      </c>
      <c r="C16" t="s">
        <v>220</v>
      </c>
      <c r="F16" s="206"/>
      <c r="H16" s="5" t="s">
        <v>1205</v>
      </c>
      <c r="I16" s="6"/>
      <c r="J16" s="6"/>
      <c r="K16" s="6"/>
      <c r="L16" s="6"/>
      <c r="M16" s="6"/>
      <c r="N16" s="7"/>
    </row>
    <row r="17" spans="2:14" x14ac:dyDescent="0.25">
      <c r="B17">
        <v>6</v>
      </c>
      <c r="C17" t="s">
        <v>221</v>
      </c>
      <c r="F17" s="206"/>
      <c r="H17" s="9" t="s">
        <v>1206</v>
      </c>
      <c r="I17" s="10"/>
      <c r="J17" s="10"/>
      <c r="K17" s="10"/>
      <c r="L17" s="10"/>
      <c r="M17" s="10"/>
      <c r="N17" s="11"/>
    </row>
    <row r="18" spans="2:14" x14ac:dyDescent="0.25">
      <c r="B18" s="287" t="s">
        <v>1210</v>
      </c>
      <c r="C18" s="206"/>
      <c r="D18" s="206"/>
      <c r="E18" s="206"/>
      <c r="F18" s="206"/>
    </row>
    <row r="19" spans="2:14" x14ac:dyDescent="0.25">
      <c r="B19">
        <v>8</v>
      </c>
      <c r="C19" t="s">
        <v>222</v>
      </c>
      <c r="F19" s="206"/>
      <c r="H19" s="28" t="s">
        <v>14</v>
      </c>
      <c r="I19" t="s">
        <v>94</v>
      </c>
      <c r="J19" t="s">
        <v>95</v>
      </c>
    </row>
    <row r="20" spans="2:14" x14ac:dyDescent="0.25">
      <c r="I20" t="s">
        <v>15</v>
      </c>
      <c r="J20" t="s">
        <v>16</v>
      </c>
    </row>
    <row r="21" spans="2:14" x14ac:dyDescent="0.25">
      <c r="B21" s="287" t="s">
        <v>1211</v>
      </c>
      <c r="C21" s="206"/>
      <c r="D21" s="206"/>
      <c r="F21" s="206"/>
      <c r="I21" t="s">
        <v>329</v>
      </c>
      <c r="J21" t="s">
        <v>330</v>
      </c>
    </row>
    <row r="22" spans="2:14" x14ac:dyDescent="0.25">
      <c r="B22">
        <v>7</v>
      </c>
      <c r="C22" t="s">
        <v>1212</v>
      </c>
      <c r="D22" s="206"/>
      <c r="E22" s="206"/>
      <c r="F22" s="206"/>
    </row>
    <row r="23" spans="2:14" x14ac:dyDescent="0.25">
      <c r="B23" s="287"/>
      <c r="C23" s="206" t="s">
        <v>1213</v>
      </c>
      <c r="D23" s="206"/>
      <c r="E23" s="206"/>
      <c r="F23" s="206"/>
    </row>
    <row r="24" spans="2:14" x14ac:dyDescent="0.25">
      <c r="B24" s="287"/>
      <c r="C24" s="206" t="s">
        <v>1214</v>
      </c>
      <c r="D24" s="206"/>
      <c r="E24" s="206"/>
    </row>
    <row r="25" spans="2:14" x14ac:dyDescent="0.25">
      <c r="B25">
        <v>9</v>
      </c>
      <c r="C25" s="52" t="s">
        <v>283</v>
      </c>
    </row>
    <row r="26" spans="2:14" x14ac:dyDescent="0.25">
      <c r="B26">
        <v>10</v>
      </c>
      <c r="C26" s="52" t="s">
        <v>284</v>
      </c>
    </row>
    <row r="27" spans="2:14" x14ac:dyDescent="0.25">
      <c r="B27">
        <v>11</v>
      </c>
      <c r="C27" s="52" t="s">
        <v>285</v>
      </c>
    </row>
    <row r="28" spans="2:14" x14ac:dyDescent="0.25">
      <c r="B28">
        <v>12</v>
      </c>
      <c r="C28" s="52" t="s">
        <v>286</v>
      </c>
    </row>
    <row r="30" spans="2:14" x14ac:dyDescent="0.25">
      <c r="C30" s="28"/>
    </row>
  </sheetData>
  <mergeCells count="1">
    <mergeCell ref="B5:I9"/>
  </mergeCells>
  <phoneticPr fontId="27" type="noConversion"/>
  <hyperlinks>
    <hyperlink ref="C25" location="AVTSa!A1" display="Minimum vieillesse: AVTS (1962-2008)"/>
    <hyperlink ref="C26" location="AVTSb!A1" display="Minimum vieillesse: AVTS (1941-1961)"/>
    <hyperlink ref="C27" location="AlloSup1!A1" display="Minimum vieillesse: Allocation supplémentaire (1982-2008)"/>
    <hyperlink ref="C28" location="AlloSup2!A1" display="Minimum vieillesse: Allocation supplémentaire (1956-1982)"/>
    <hyperlink ref="C12" location="infos_ménage_prestations_fam!A1" display="Caractéristiques des ménages pour le calcul des prestations familiales"/>
    <hyperlink ref="C13" location="BMAF!A1" display="Base mensuelle des Allocations familiales (BMAF)"/>
    <hyperlink ref="C14" location="AF!A1" display="Allocations familiales (AF)"/>
    <hyperlink ref="C15" location="CF!A1" display="Complément familial (CF)"/>
  </hyperlinks>
  <pageMargins left="0.7" right="0.7" top="0.75" bottom="0.75" header="0.3" footer="0.3"/>
  <drawing r:id="rId1"/>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zoomScale="80" zoomScaleNormal="80" workbookViewId="0">
      <pane xSplit="1" ySplit="1" topLeftCell="G2" activePane="bottomRight" state="frozen"/>
      <selection pane="topRight" activeCell="B1" sqref="B1"/>
      <selection pane="bottomLeft" activeCell="A2" sqref="A2"/>
      <selection pane="bottomRight" activeCell="C10" sqref="C10"/>
    </sheetView>
  </sheetViews>
  <sheetFormatPr baseColWidth="10" defaultColWidth="11.42578125" defaultRowHeight="15" x14ac:dyDescent="0.25"/>
  <cols>
    <col min="2" max="2" width="40" customWidth="1"/>
    <col min="3" max="3" width="42" customWidth="1"/>
    <col min="4" max="4" width="34.5703125" customWidth="1"/>
    <col min="5" max="5" width="57" customWidth="1"/>
    <col min="6" max="6" width="18" customWidth="1"/>
    <col min="7" max="7" width="77.140625" customWidth="1"/>
    <col min="8" max="8" width="36.42578125" customWidth="1"/>
    <col min="9" max="9" width="76.5703125" customWidth="1"/>
    <col min="10" max="10" width="32" customWidth="1"/>
    <col min="11" max="11" width="25.42578125" customWidth="1"/>
    <col min="12" max="12" width="26.28515625" customWidth="1"/>
    <col min="13" max="13" width="35.140625" customWidth="1"/>
    <col min="14" max="14" width="20" customWidth="1"/>
    <col min="15" max="15" width="57.85546875" customWidth="1"/>
    <col min="16" max="16" width="35.28515625" customWidth="1"/>
    <col min="17" max="17" width="69.28515625" customWidth="1"/>
    <col min="18" max="18" width="42.5703125" customWidth="1"/>
    <col min="19" max="19" width="42.5703125" style="119" customWidth="1"/>
    <col min="20" max="20" width="40.140625" customWidth="1"/>
    <col min="21" max="21" width="35.140625" customWidth="1"/>
    <col min="22" max="22" width="26" customWidth="1"/>
    <col min="23" max="23" width="28.28515625" customWidth="1"/>
  </cols>
  <sheetData>
    <row r="1" spans="1:23" ht="93" customHeight="1" x14ac:dyDescent="0.25">
      <c r="A1" s="12" t="s">
        <v>52</v>
      </c>
      <c r="B1" s="17" t="s">
        <v>112</v>
      </c>
      <c r="C1" s="35" t="s">
        <v>546</v>
      </c>
      <c r="D1" s="35" t="s">
        <v>547</v>
      </c>
      <c r="E1" s="19" t="s">
        <v>549</v>
      </c>
      <c r="F1" s="33" t="s">
        <v>203</v>
      </c>
      <c r="G1" s="35" t="s">
        <v>53</v>
      </c>
      <c r="H1" s="35" t="s">
        <v>54</v>
      </c>
      <c r="I1" s="35" t="s">
        <v>55</v>
      </c>
      <c r="J1" s="41" t="s">
        <v>4</v>
      </c>
      <c r="K1" s="13" t="s">
        <v>44</v>
      </c>
      <c r="L1" s="13" t="s">
        <v>125</v>
      </c>
      <c r="M1" s="19" t="s">
        <v>1111</v>
      </c>
      <c r="N1" s="19" t="s">
        <v>1112</v>
      </c>
      <c r="O1" s="12" t="s">
        <v>53</v>
      </c>
      <c r="P1" s="12" t="s">
        <v>54</v>
      </c>
      <c r="Q1" s="13" t="s">
        <v>55</v>
      </c>
      <c r="R1" s="13" t="s">
        <v>18</v>
      </c>
      <c r="S1" s="13" t="s">
        <v>54</v>
      </c>
      <c r="T1" s="18" t="s">
        <v>410</v>
      </c>
      <c r="U1" s="12" t="s">
        <v>53</v>
      </c>
      <c r="V1" s="12" t="s">
        <v>54</v>
      </c>
      <c r="W1" s="13" t="s">
        <v>55</v>
      </c>
    </row>
    <row r="2" spans="1:23" s="119" customFormat="1" ht="15" customHeight="1" x14ac:dyDescent="0.25">
      <c r="A2" s="119">
        <v>2012</v>
      </c>
      <c r="C2" s="119">
        <v>3</v>
      </c>
      <c r="D2" s="324" t="s">
        <v>548</v>
      </c>
      <c r="E2" s="119">
        <v>3</v>
      </c>
      <c r="F2" s="94">
        <v>0.45950000000000002</v>
      </c>
      <c r="K2" s="98">
        <v>27282</v>
      </c>
      <c r="L2" s="98">
        <v>10965</v>
      </c>
      <c r="M2" s="94">
        <v>0.25</v>
      </c>
      <c r="N2" s="94">
        <v>0.3</v>
      </c>
      <c r="O2" s="119" t="s">
        <v>1179</v>
      </c>
      <c r="P2" s="119" t="s">
        <v>1180</v>
      </c>
      <c r="Q2" s="206" t="s">
        <v>1184</v>
      </c>
      <c r="R2" s="119" t="s">
        <v>1136</v>
      </c>
      <c r="S2" s="120">
        <v>40907</v>
      </c>
      <c r="T2" s="324" t="s">
        <v>420</v>
      </c>
      <c r="U2" s="324" t="s">
        <v>419</v>
      </c>
      <c r="V2" s="359">
        <v>39073</v>
      </c>
    </row>
    <row r="3" spans="1:23" ht="15" customHeight="1" x14ac:dyDescent="0.25">
      <c r="A3">
        <v>2011</v>
      </c>
      <c r="C3">
        <v>3</v>
      </c>
      <c r="D3" s="325"/>
      <c r="E3">
        <v>3</v>
      </c>
      <c r="F3" s="94">
        <v>0.45950000000000002</v>
      </c>
      <c r="K3" s="98">
        <v>27012</v>
      </c>
      <c r="L3" s="98">
        <v>10856</v>
      </c>
      <c r="M3" s="94">
        <v>0.25</v>
      </c>
      <c r="N3" s="94">
        <v>0.3</v>
      </c>
      <c r="R3" t="s">
        <v>23</v>
      </c>
      <c r="S3" s="120">
        <v>40543</v>
      </c>
      <c r="T3" s="325"/>
      <c r="U3" s="325"/>
      <c r="V3" s="360"/>
    </row>
    <row r="4" spans="1:23" x14ac:dyDescent="0.25">
      <c r="A4">
        <v>2010</v>
      </c>
      <c r="C4">
        <v>3</v>
      </c>
      <c r="D4" s="325"/>
      <c r="E4">
        <v>3</v>
      </c>
      <c r="F4" s="94">
        <v>0.45950000000000002</v>
      </c>
      <c r="K4" s="98">
        <v>26985</v>
      </c>
      <c r="L4" s="98">
        <v>10845</v>
      </c>
      <c r="M4" s="94">
        <v>0.25</v>
      </c>
      <c r="N4" s="94">
        <v>0.3</v>
      </c>
      <c r="R4" t="s">
        <v>22</v>
      </c>
      <c r="S4" s="120">
        <v>40178</v>
      </c>
      <c r="T4" s="325"/>
      <c r="U4" s="325"/>
      <c r="V4" s="360"/>
    </row>
    <row r="5" spans="1:23" x14ac:dyDescent="0.25">
      <c r="A5">
        <v>2009</v>
      </c>
      <c r="C5">
        <v>3</v>
      </c>
      <c r="D5" s="325"/>
      <c r="E5">
        <v>3</v>
      </c>
      <c r="F5" s="94">
        <v>0.45950000000000002</v>
      </c>
      <c r="K5" s="98">
        <v>26250</v>
      </c>
      <c r="L5" s="98">
        <v>10550</v>
      </c>
      <c r="M5" s="94">
        <v>0.25</v>
      </c>
      <c r="N5" s="94">
        <v>0.3</v>
      </c>
      <c r="O5" t="s">
        <v>422</v>
      </c>
      <c r="P5" s="14">
        <v>39626</v>
      </c>
      <c r="Q5" t="s">
        <v>0</v>
      </c>
      <c r="R5" t="s">
        <v>21</v>
      </c>
      <c r="S5" s="120">
        <v>39814</v>
      </c>
      <c r="T5" s="325"/>
      <c r="U5" s="325"/>
      <c r="V5" s="360"/>
    </row>
    <row r="6" spans="1:23" x14ac:dyDescent="0.25">
      <c r="A6">
        <v>2008</v>
      </c>
      <c r="C6">
        <v>3</v>
      </c>
      <c r="D6" s="325"/>
      <c r="E6">
        <v>3</v>
      </c>
      <c r="F6" s="94">
        <v>0.45950000000000002</v>
      </c>
      <c r="K6" s="98">
        <v>25862</v>
      </c>
      <c r="L6" s="98">
        <v>10394</v>
      </c>
      <c r="M6" s="94">
        <v>0.25</v>
      </c>
      <c r="N6" s="94">
        <v>0.3</v>
      </c>
      <c r="R6" t="s">
        <v>20</v>
      </c>
      <c r="S6" s="120">
        <v>39275</v>
      </c>
      <c r="T6" s="325"/>
      <c r="U6" s="325"/>
      <c r="V6" s="360"/>
    </row>
    <row r="7" spans="1:23" ht="108" customHeight="1" x14ac:dyDescent="0.25">
      <c r="A7">
        <v>2007</v>
      </c>
      <c r="C7">
        <v>3</v>
      </c>
      <c r="D7" s="325"/>
      <c r="E7">
        <v>3</v>
      </c>
      <c r="F7" s="94">
        <v>0.45950000000000002</v>
      </c>
      <c r="G7" s="38" t="s">
        <v>427</v>
      </c>
      <c r="H7" s="32" t="s">
        <v>113</v>
      </c>
      <c r="I7" s="42" t="s">
        <v>74</v>
      </c>
      <c r="K7" s="98">
        <v>20344</v>
      </c>
      <c r="L7" s="98">
        <v>8176</v>
      </c>
      <c r="M7" s="94">
        <v>0.25</v>
      </c>
      <c r="N7" s="94">
        <v>0.3</v>
      </c>
      <c r="R7" t="s">
        <v>294</v>
      </c>
      <c r="S7" s="120">
        <v>38917</v>
      </c>
      <c r="T7" s="326"/>
      <c r="U7" s="326"/>
      <c r="V7" s="361"/>
    </row>
    <row r="8" spans="1:23" ht="15" customHeight="1" x14ac:dyDescent="0.25">
      <c r="A8">
        <v>2006</v>
      </c>
      <c r="C8">
        <v>3</v>
      </c>
      <c r="D8" s="325"/>
      <c r="E8">
        <v>3</v>
      </c>
      <c r="F8" s="94">
        <v>0.45950000000000002</v>
      </c>
      <c r="K8" s="98">
        <v>20004</v>
      </c>
      <c r="L8" s="98">
        <v>8039</v>
      </c>
      <c r="M8" s="94">
        <v>0.25</v>
      </c>
      <c r="N8" s="94">
        <v>0.3</v>
      </c>
      <c r="R8" t="s">
        <v>293</v>
      </c>
      <c r="S8" s="120">
        <v>38567</v>
      </c>
      <c r="T8" s="325" t="s">
        <v>481</v>
      </c>
      <c r="U8" s="325" t="s">
        <v>418</v>
      </c>
      <c r="V8" s="357">
        <v>37974</v>
      </c>
    </row>
    <row r="9" spans="1:23" x14ac:dyDescent="0.25">
      <c r="A9">
        <v>2005</v>
      </c>
      <c r="C9">
        <v>3</v>
      </c>
      <c r="D9" s="325"/>
      <c r="E9">
        <v>3</v>
      </c>
      <c r="F9" s="94">
        <v>0.45950000000000002</v>
      </c>
      <c r="K9" s="98">
        <v>19670</v>
      </c>
      <c r="L9" s="98">
        <v>7905</v>
      </c>
      <c r="M9" s="94">
        <v>0.25</v>
      </c>
      <c r="N9" s="94">
        <v>0.3</v>
      </c>
      <c r="R9" t="s">
        <v>19</v>
      </c>
      <c r="S9" s="120">
        <v>38186</v>
      </c>
      <c r="T9" s="325"/>
      <c r="U9" s="325"/>
      <c r="V9" s="357"/>
    </row>
    <row r="10" spans="1:23" ht="45" x14ac:dyDescent="0.25">
      <c r="A10">
        <v>2004</v>
      </c>
      <c r="C10">
        <v>3</v>
      </c>
      <c r="D10" s="326"/>
      <c r="E10">
        <v>3</v>
      </c>
      <c r="F10" s="94">
        <v>0.45950000000000002</v>
      </c>
      <c r="G10" s="42" t="s">
        <v>426</v>
      </c>
      <c r="H10" s="32" t="s">
        <v>391</v>
      </c>
      <c r="I10" s="31" t="s">
        <v>432</v>
      </c>
      <c r="K10" s="97">
        <v>19303</v>
      </c>
      <c r="L10" s="97">
        <v>7758</v>
      </c>
      <c r="M10" s="94">
        <v>0.25</v>
      </c>
      <c r="N10" s="94">
        <v>0.3</v>
      </c>
      <c r="O10" t="s">
        <v>421</v>
      </c>
      <c r="P10" s="14">
        <v>37987</v>
      </c>
      <c r="R10" s="158" t="s">
        <v>295</v>
      </c>
      <c r="S10" s="158"/>
      <c r="T10" s="326"/>
      <c r="U10" s="326"/>
      <c r="V10" s="358"/>
    </row>
    <row r="11" spans="1:23" x14ac:dyDescent="0.25">
      <c r="A11">
        <v>2003</v>
      </c>
      <c r="F11" s="94">
        <v>0</v>
      </c>
      <c r="K11" s="98"/>
      <c r="L11" s="98"/>
    </row>
    <row r="12" spans="1:23" x14ac:dyDescent="0.25">
      <c r="A12">
        <v>2002</v>
      </c>
      <c r="F12" s="94">
        <v>0</v>
      </c>
      <c r="K12" s="98"/>
      <c r="L12" s="98"/>
    </row>
    <row r="13" spans="1:23" x14ac:dyDescent="0.25">
      <c r="A13">
        <v>2001</v>
      </c>
      <c r="F13" s="94">
        <v>0</v>
      </c>
      <c r="K13" s="95"/>
      <c r="L13" s="95"/>
    </row>
    <row r="14" spans="1:23" x14ac:dyDescent="0.25">
      <c r="A14">
        <v>2000</v>
      </c>
      <c r="F14" s="94">
        <v>0</v>
      </c>
      <c r="K14" s="95"/>
      <c r="L14" s="95"/>
    </row>
    <row r="15" spans="1:23" x14ac:dyDescent="0.25">
      <c r="A15">
        <v>1999</v>
      </c>
      <c r="F15" s="94">
        <v>0</v>
      </c>
      <c r="K15" s="95"/>
      <c r="L15" s="95"/>
    </row>
    <row r="16" spans="1:23" x14ac:dyDescent="0.25">
      <c r="A16">
        <v>1998</v>
      </c>
      <c r="F16" s="94">
        <v>0</v>
      </c>
      <c r="K16" s="95"/>
      <c r="L16" s="95"/>
    </row>
    <row r="17" spans="1:12" x14ac:dyDescent="0.25">
      <c r="A17">
        <v>1997</v>
      </c>
      <c r="F17" s="94">
        <v>0</v>
      </c>
      <c r="K17" s="95"/>
      <c r="L17" s="95"/>
    </row>
    <row r="18" spans="1:12" x14ac:dyDescent="0.25">
      <c r="A18" s="206">
        <v>1996</v>
      </c>
    </row>
    <row r="19" spans="1:12" x14ac:dyDescent="0.25">
      <c r="A19" s="206">
        <v>1995</v>
      </c>
    </row>
    <row r="20" spans="1:12" x14ac:dyDescent="0.25">
      <c r="A20" s="206">
        <v>1994</v>
      </c>
    </row>
    <row r="21" spans="1:12" x14ac:dyDescent="0.25">
      <c r="A21" s="206">
        <v>1993</v>
      </c>
    </row>
    <row r="22" spans="1:12" x14ac:dyDescent="0.25">
      <c r="A22" s="206">
        <v>1992</v>
      </c>
    </row>
    <row r="23" spans="1:12" x14ac:dyDescent="0.25">
      <c r="A23" s="206">
        <v>1991</v>
      </c>
    </row>
    <row r="24" spans="1:12" x14ac:dyDescent="0.25">
      <c r="A24" s="206">
        <v>1990</v>
      </c>
    </row>
    <row r="25" spans="1:12" x14ac:dyDescent="0.25">
      <c r="A25" s="206">
        <v>1989</v>
      </c>
    </row>
    <row r="26" spans="1:12" x14ac:dyDescent="0.25">
      <c r="A26" s="206">
        <v>1988</v>
      </c>
    </row>
    <row r="27" spans="1:12" x14ac:dyDescent="0.25">
      <c r="A27" s="206">
        <v>1987</v>
      </c>
    </row>
    <row r="28" spans="1:12" x14ac:dyDescent="0.25">
      <c r="A28" s="206">
        <v>1986</v>
      </c>
    </row>
    <row r="29" spans="1:12" x14ac:dyDescent="0.25">
      <c r="A29" s="206">
        <v>1985</v>
      </c>
    </row>
    <row r="30" spans="1:12" x14ac:dyDescent="0.25">
      <c r="A30" s="206">
        <v>1984</v>
      </c>
    </row>
    <row r="31" spans="1:12" x14ac:dyDescent="0.25">
      <c r="A31" s="206">
        <v>1983</v>
      </c>
    </row>
    <row r="32" spans="1:12" x14ac:dyDescent="0.25">
      <c r="A32" s="206">
        <v>1982</v>
      </c>
    </row>
    <row r="33" spans="1:15" x14ac:dyDescent="0.25">
      <c r="A33" s="206">
        <v>1981</v>
      </c>
    </row>
    <row r="34" spans="1:15" x14ac:dyDescent="0.25">
      <c r="A34" s="206">
        <v>1980</v>
      </c>
    </row>
    <row r="35" spans="1:15" x14ac:dyDescent="0.25">
      <c r="A35" s="206">
        <v>1979</v>
      </c>
    </row>
    <row r="37" spans="1:15" ht="96.75" customHeight="1" x14ac:dyDescent="0.25">
      <c r="A37" s="13" t="s">
        <v>55</v>
      </c>
      <c r="B37" s="81" t="s">
        <v>480</v>
      </c>
      <c r="J37" s="73" t="s">
        <v>424</v>
      </c>
      <c r="L37" s="77" t="s">
        <v>126</v>
      </c>
      <c r="O37" s="43" t="s">
        <v>423</v>
      </c>
    </row>
  </sheetData>
  <mergeCells count="7">
    <mergeCell ref="U8:U10"/>
    <mergeCell ref="V8:V10"/>
    <mergeCell ref="T8:T10"/>
    <mergeCell ref="D2:D10"/>
    <mergeCell ref="T2:T7"/>
    <mergeCell ref="U2:U7"/>
    <mergeCell ref="V2:V7"/>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pane xSplit="1" ySplit="1" topLeftCell="B2" activePane="bottomRight" state="frozen"/>
      <selection pane="topRight" activeCell="B1" sqref="B1"/>
      <selection pane="bottomLeft" activeCell="A2" sqref="A2"/>
      <selection pane="bottomRight" activeCell="I2" sqref="I2:I10"/>
    </sheetView>
  </sheetViews>
  <sheetFormatPr baseColWidth="10" defaultColWidth="11.42578125" defaultRowHeight="15" x14ac:dyDescent="0.25"/>
  <cols>
    <col min="2" max="2" width="31.85546875" customWidth="1"/>
    <col min="3" max="3" width="31" customWidth="1"/>
    <col min="4" max="4" width="28.7109375" customWidth="1"/>
    <col min="5" max="5" width="37.140625" customWidth="1"/>
    <col min="6" max="6" width="63.28515625" customWidth="1"/>
    <col min="7" max="7" width="38.85546875" customWidth="1"/>
    <col min="8" max="8" width="57.42578125" customWidth="1"/>
    <col min="9" max="9" width="37" customWidth="1"/>
    <col min="12" max="12" width="28.7109375" customWidth="1"/>
  </cols>
  <sheetData>
    <row r="1" spans="1:17" ht="93" customHeight="1" x14ac:dyDescent="0.25">
      <c r="A1" s="12" t="s">
        <v>52</v>
      </c>
      <c r="B1" s="17" t="s">
        <v>112</v>
      </c>
      <c r="C1" s="33" t="s">
        <v>290</v>
      </c>
      <c r="D1" s="53" t="s">
        <v>291</v>
      </c>
      <c r="E1" s="53" t="s">
        <v>550</v>
      </c>
      <c r="F1" s="35" t="s">
        <v>53</v>
      </c>
      <c r="G1" s="35" t="s">
        <v>54</v>
      </c>
      <c r="H1" s="35" t="s">
        <v>55</v>
      </c>
      <c r="I1" s="41" t="s">
        <v>4</v>
      </c>
      <c r="J1" s="54"/>
      <c r="K1" s="55"/>
      <c r="L1" s="56"/>
      <c r="M1" s="56"/>
      <c r="N1" s="54"/>
      <c r="O1" s="54"/>
      <c r="P1" s="57"/>
      <c r="Q1" s="57"/>
    </row>
    <row r="2" spans="1:17" s="188" customFormat="1" ht="17.25" customHeight="1" x14ac:dyDescent="0.25">
      <c r="A2" s="184">
        <v>2012</v>
      </c>
      <c r="B2" s="189"/>
      <c r="C2" s="94">
        <v>2.2974999999999999</v>
      </c>
      <c r="D2" s="94">
        <v>4.5949999999999998</v>
      </c>
      <c r="E2" s="324" t="s">
        <v>428</v>
      </c>
      <c r="F2" s="190"/>
      <c r="G2" s="190"/>
      <c r="H2" s="190"/>
      <c r="I2" s="324" t="s">
        <v>449</v>
      </c>
      <c r="J2" s="186"/>
      <c r="K2" s="187"/>
      <c r="L2" s="184"/>
      <c r="M2" s="184"/>
      <c r="N2" s="186"/>
      <c r="O2" s="186"/>
    </row>
    <row r="3" spans="1:17" ht="15" customHeight="1" x14ac:dyDescent="0.25">
      <c r="A3">
        <v>2011</v>
      </c>
      <c r="C3" s="94">
        <v>2.2974999999999999</v>
      </c>
      <c r="D3" s="94">
        <v>4.5949999999999998</v>
      </c>
      <c r="E3" s="325"/>
      <c r="I3" s="325"/>
    </row>
    <row r="4" spans="1:17" x14ac:dyDescent="0.25">
      <c r="A4">
        <v>2010</v>
      </c>
      <c r="C4" s="94">
        <v>2.2974999999999999</v>
      </c>
      <c r="D4" s="94">
        <v>4.5949999999999998</v>
      </c>
      <c r="E4" s="325"/>
      <c r="I4" s="325"/>
    </row>
    <row r="5" spans="1:17" x14ac:dyDescent="0.25">
      <c r="A5">
        <v>2009</v>
      </c>
      <c r="C5" s="94">
        <v>2.2974999999999999</v>
      </c>
      <c r="D5" s="94">
        <v>4.5949999999999998</v>
      </c>
      <c r="E5" s="325"/>
      <c r="I5" s="325"/>
      <c r="M5" s="14"/>
    </row>
    <row r="6" spans="1:17" x14ac:dyDescent="0.25">
      <c r="A6">
        <v>2008</v>
      </c>
      <c r="C6" s="94">
        <v>2.2974999999999999</v>
      </c>
      <c r="D6" s="94">
        <v>4.5949999999999998</v>
      </c>
      <c r="E6" s="325"/>
      <c r="I6" s="325"/>
    </row>
    <row r="7" spans="1:17" x14ac:dyDescent="0.25">
      <c r="A7">
        <v>2007</v>
      </c>
      <c r="C7" s="94">
        <v>2.2974999999999999</v>
      </c>
      <c r="D7" s="94">
        <v>4.5949999999999998</v>
      </c>
      <c r="E7" s="325"/>
      <c r="I7" s="325"/>
    </row>
    <row r="8" spans="1:17" ht="52.5" customHeight="1" x14ac:dyDescent="0.25">
      <c r="A8">
        <v>2006</v>
      </c>
      <c r="C8" s="94">
        <v>2.2974999999999999</v>
      </c>
      <c r="D8" s="94">
        <v>4.5949999999999998</v>
      </c>
      <c r="E8" s="325"/>
      <c r="F8" s="42" t="s">
        <v>430</v>
      </c>
      <c r="G8" s="58" t="s">
        <v>292</v>
      </c>
      <c r="H8" s="42" t="s">
        <v>431</v>
      </c>
      <c r="I8" s="325"/>
    </row>
    <row r="9" spans="1:17" x14ac:dyDescent="0.25">
      <c r="A9">
        <v>2005</v>
      </c>
      <c r="C9" s="94">
        <v>2.2974999999999999</v>
      </c>
      <c r="D9" s="94">
        <v>2.2974999999999999</v>
      </c>
      <c r="E9" s="325"/>
      <c r="I9" s="325"/>
    </row>
    <row r="10" spans="1:17" ht="30" x14ac:dyDescent="0.25">
      <c r="A10">
        <v>2004</v>
      </c>
      <c r="C10" s="94">
        <v>2.2974999999999999</v>
      </c>
      <c r="D10" s="94">
        <v>2.2974999999999999</v>
      </c>
      <c r="E10" s="326"/>
      <c r="F10" s="31" t="s">
        <v>429</v>
      </c>
      <c r="G10" s="32" t="s">
        <v>391</v>
      </c>
      <c r="I10" s="326"/>
      <c r="M10" s="14"/>
    </row>
    <row r="11" spans="1:17" x14ac:dyDescent="0.25">
      <c r="A11">
        <v>2003</v>
      </c>
      <c r="C11" s="94">
        <v>0</v>
      </c>
      <c r="D11" s="94">
        <v>0</v>
      </c>
    </row>
    <row r="12" spans="1:17" x14ac:dyDescent="0.25">
      <c r="A12">
        <v>2002</v>
      </c>
      <c r="C12" s="94">
        <v>0</v>
      </c>
      <c r="D12" s="94">
        <v>0</v>
      </c>
    </row>
    <row r="13" spans="1:17" x14ac:dyDescent="0.25">
      <c r="A13">
        <v>2001</v>
      </c>
      <c r="C13" s="94">
        <v>0</v>
      </c>
      <c r="D13" s="94">
        <v>0</v>
      </c>
    </row>
    <row r="14" spans="1:17" x14ac:dyDescent="0.25">
      <c r="A14">
        <v>2000</v>
      </c>
      <c r="C14" s="94">
        <v>0</v>
      </c>
      <c r="D14" s="94">
        <v>0</v>
      </c>
    </row>
    <row r="15" spans="1:17" x14ac:dyDescent="0.25">
      <c r="A15">
        <v>1999</v>
      </c>
      <c r="C15" s="94">
        <v>0</v>
      </c>
      <c r="D15" s="94">
        <v>0</v>
      </c>
    </row>
    <row r="16" spans="1:17" x14ac:dyDescent="0.25">
      <c r="A16">
        <v>1998</v>
      </c>
      <c r="C16" s="94">
        <v>0</v>
      </c>
      <c r="D16" s="94">
        <v>0</v>
      </c>
    </row>
    <row r="17" spans="1:4" x14ac:dyDescent="0.25">
      <c r="A17">
        <v>1997</v>
      </c>
      <c r="C17" s="94">
        <v>0</v>
      </c>
      <c r="D17" s="94">
        <v>0</v>
      </c>
    </row>
    <row r="19" spans="1:4" ht="74.25" customHeight="1" x14ac:dyDescent="0.25">
      <c r="A19" s="13" t="s">
        <v>55</v>
      </c>
      <c r="C19" s="71" t="s">
        <v>433</v>
      </c>
      <c r="D19" s="71" t="s">
        <v>1117</v>
      </c>
    </row>
  </sheetData>
  <mergeCells count="2">
    <mergeCell ref="E2:E10"/>
    <mergeCell ref="I2:I10"/>
  </mergeCells>
  <phoneticPr fontId="27" type="noConversion"/>
  <pageMargins left="0.75" right="0.75" top="1" bottom="1" header="0.5" footer="0.5"/>
  <pageSetup paperSize="9" orientation="portrait" r:id="rId1"/>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zoomScale="70" zoomScaleNormal="70" workbookViewId="0">
      <pane xSplit="1" ySplit="1" topLeftCell="B2" activePane="bottomRight" state="frozen"/>
      <selection pane="topRight" activeCell="B1" sqref="B1"/>
      <selection pane="bottomLeft" activeCell="A2" sqref="A2"/>
      <selection pane="bottomRight" activeCell="B36" sqref="B36"/>
    </sheetView>
  </sheetViews>
  <sheetFormatPr baseColWidth="10" defaultColWidth="11.42578125" defaultRowHeight="15" x14ac:dyDescent="0.25"/>
  <cols>
    <col min="2" max="2" width="31.140625" customWidth="1"/>
    <col min="3" max="3" width="40.85546875" customWidth="1"/>
    <col min="4" max="4" width="40.85546875" style="119" customWidth="1"/>
    <col min="5" max="5" width="27" customWidth="1"/>
    <col min="6" max="6" width="75.42578125" customWidth="1"/>
    <col min="7" max="7" width="55" customWidth="1"/>
    <col min="8" max="8" width="20.42578125" customWidth="1"/>
    <col min="9" max="9" width="110" customWidth="1"/>
    <col min="10" max="10" width="30.7109375" customWidth="1"/>
    <col min="11" max="11" width="47.42578125" customWidth="1"/>
    <col min="12" max="12" width="31.42578125" customWidth="1"/>
    <col min="13" max="13" width="28.42578125" customWidth="1"/>
    <col min="15" max="15" width="19" customWidth="1"/>
  </cols>
  <sheetData>
    <row r="1" spans="1:21" ht="93" customHeight="1" x14ac:dyDescent="0.25">
      <c r="A1" s="12" t="s">
        <v>52</v>
      </c>
      <c r="B1" s="17" t="s">
        <v>112</v>
      </c>
      <c r="C1" s="53" t="s">
        <v>376</v>
      </c>
      <c r="D1" s="53" t="s">
        <v>1127</v>
      </c>
      <c r="E1" s="53" t="s">
        <v>300</v>
      </c>
      <c r="F1" s="53" t="s">
        <v>301</v>
      </c>
      <c r="G1" s="35" t="s">
        <v>53</v>
      </c>
      <c r="H1" s="35" t="s">
        <v>54</v>
      </c>
      <c r="I1" s="35" t="s">
        <v>55</v>
      </c>
      <c r="J1" s="41" t="s">
        <v>450</v>
      </c>
      <c r="K1" s="35" t="s">
        <v>552</v>
      </c>
      <c r="L1" s="35" t="s">
        <v>53</v>
      </c>
      <c r="M1" s="35" t="s">
        <v>54</v>
      </c>
      <c r="N1" s="35" t="s">
        <v>55</v>
      </c>
      <c r="O1" s="56"/>
      <c r="P1" s="56"/>
      <c r="Q1" s="54"/>
      <c r="R1" s="57"/>
      <c r="S1" s="57"/>
      <c r="T1" s="57"/>
      <c r="U1" s="57"/>
    </row>
    <row r="2" spans="1:21" s="192" customFormat="1" ht="24" customHeight="1" x14ac:dyDescent="0.25">
      <c r="A2" s="184">
        <v>2012</v>
      </c>
      <c r="B2" s="193"/>
      <c r="C2" s="324" t="s">
        <v>1126</v>
      </c>
      <c r="D2" s="324" t="s">
        <v>1128</v>
      </c>
      <c r="E2" s="94">
        <v>0.22500000000000001</v>
      </c>
      <c r="F2" s="94">
        <v>0.3</v>
      </c>
      <c r="G2" s="194"/>
      <c r="H2" s="194"/>
      <c r="I2" s="194"/>
      <c r="J2" s="193"/>
      <c r="K2" s="324" t="s">
        <v>1125</v>
      </c>
      <c r="L2" s="324" t="s">
        <v>553</v>
      </c>
      <c r="M2" s="362">
        <v>31402</v>
      </c>
      <c r="N2" s="194"/>
      <c r="O2" s="184"/>
      <c r="P2" s="184"/>
      <c r="Q2" s="184"/>
    </row>
    <row r="3" spans="1:21" ht="15" customHeight="1" x14ac:dyDescent="0.25">
      <c r="A3">
        <v>2011</v>
      </c>
      <c r="C3" s="325"/>
      <c r="D3" s="325"/>
      <c r="E3" s="94">
        <v>0.22500000000000001</v>
      </c>
      <c r="F3" s="94">
        <v>0.3</v>
      </c>
      <c r="K3" s="325"/>
      <c r="L3" s="325"/>
      <c r="M3" s="357"/>
    </row>
    <row r="4" spans="1:21" x14ac:dyDescent="0.25">
      <c r="A4">
        <v>2010</v>
      </c>
      <c r="C4" s="325"/>
      <c r="D4" s="325"/>
      <c r="E4" s="94">
        <v>0.22500000000000001</v>
      </c>
      <c r="F4" s="94">
        <v>0.3</v>
      </c>
      <c r="K4" s="325"/>
      <c r="L4" s="325"/>
      <c r="M4" s="357"/>
    </row>
    <row r="5" spans="1:21" x14ac:dyDescent="0.25">
      <c r="A5">
        <v>2009</v>
      </c>
      <c r="C5" s="325"/>
      <c r="D5" s="325"/>
      <c r="E5" s="94">
        <v>0.22500000000000001</v>
      </c>
      <c r="F5" s="94">
        <v>0.3</v>
      </c>
      <c r="G5" t="s">
        <v>412</v>
      </c>
      <c r="H5" s="14">
        <v>39810</v>
      </c>
      <c r="I5" t="s">
        <v>6</v>
      </c>
      <c r="K5" s="325"/>
      <c r="L5" s="325"/>
      <c r="M5" s="357"/>
    </row>
    <row r="6" spans="1:21" x14ac:dyDescent="0.25">
      <c r="A6">
        <v>2008</v>
      </c>
      <c r="C6" s="325"/>
      <c r="D6" s="325"/>
      <c r="E6" s="94">
        <v>0.22500000000000001</v>
      </c>
      <c r="F6" s="94">
        <v>0.3</v>
      </c>
      <c r="K6" s="325"/>
      <c r="L6" s="325"/>
      <c r="M6" s="357"/>
    </row>
    <row r="7" spans="1:21" x14ac:dyDescent="0.25">
      <c r="A7">
        <v>2007</v>
      </c>
      <c r="C7" s="325"/>
      <c r="D7" s="325"/>
      <c r="E7" s="94">
        <v>0.22500000000000001</v>
      </c>
      <c r="F7" s="94">
        <v>0.3</v>
      </c>
      <c r="K7" s="325"/>
      <c r="L7" s="325"/>
      <c r="M7" s="357"/>
    </row>
    <row r="8" spans="1:21" x14ac:dyDescent="0.25">
      <c r="A8">
        <v>2006</v>
      </c>
      <c r="C8" s="325"/>
      <c r="D8" s="325"/>
      <c r="E8" s="94">
        <v>0.22500000000000001</v>
      </c>
      <c r="F8" s="94">
        <v>0.3</v>
      </c>
      <c r="K8" s="325"/>
      <c r="L8" s="325"/>
      <c r="M8" s="357"/>
    </row>
    <row r="9" spans="1:21" x14ac:dyDescent="0.25">
      <c r="A9">
        <v>2005</v>
      </c>
      <c r="C9" s="325"/>
      <c r="D9" s="325"/>
      <c r="E9" s="94">
        <v>0.22500000000000001</v>
      </c>
      <c r="F9" s="94">
        <v>0.3</v>
      </c>
      <c r="K9" s="325"/>
      <c r="L9" s="325"/>
      <c r="M9" s="357"/>
    </row>
    <row r="10" spans="1:21" x14ac:dyDescent="0.25">
      <c r="A10">
        <v>2004</v>
      </c>
      <c r="C10" s="325"/>
      <c r="D10" s="325"/>
      <c r="E10" s="94">
        <v>0.22500000000000001</v>
      </c>
      <c r="F10" s="94">
        <v>0.3</v>
      </c>
      <c r="K10" s="325"/>
      <c r="L10" s="325"/>
      <c r="M10" s="357"/>
    </row>
    <row r="11" spans="1:21" x14ac:dyDescent="0.25">
      <c r="A11">
        <v>2003</v>
      </c>
      <c r="C11" s="325"/>
      <c r="D11" s="325"/>
      <c r="E11" s="94">
        <v>0.22500000000000001</v>
      </c>
      <c r="F11" s="94">
        <v>0.3</v>
      </c>
      <c r="K11" s="325"/>
      <c r="L11" s="325"/>
      <c r="M11" s="357"/>
    </row>
    <row r="12" spans="1:21" x14ac:dyDescent="0.25">
      <c r="A12">
        <v>2002</v>
      </c>
      <c r="C12" s="325"/>
      <c r="D12" s="325"/>
      <c r="E12" s="94">
        <v>0.22500000000000001</v>
      </c>
      <c r="F12" s="94">
        <v>0.3</v>
      </c>
      <c r="K12" s="325"/>
      <c r="L12" s="325"/>
      <c r="M12" s="357"/>
    </row>
    <row r="13" spans="1:21" x14ac:dyDescent="0.25">
      <c r="A13">
        <v>2001</v>
      </c>
      <c r="C13" s="325"/>
      <c r="D13" s="325"/>
      <c r="E13" s="94">
        <v>0.22500000000000001</v>
      </c>
      <c r="F13" s="94">
        <v>0.3</v>
      </c>
      <c r="K13" s="325"/>
      <c r="L13" s="325"/>
      <c r="M13" s="357"/>
    </row>
    <row r="14" spans="1:21" x14ac:dyDescent="0.25">
      <c r="A14">
        <v>2000</v>
      </c>
      <c r="C14" s="325"/>
      <c r="D14" s="325"/>
      <c r="E14" s="94">
        <v>0.22500000000000001</v>
      </c>
      <c r="F14" s="94">
        <v>0.3</v>
      </c>
      <c r="G14" t="s">
        <v>417</v>
      </c>
      <c r="H14" s="14">
        <v>36480</v>
      </c>
      <c r="I14" t="s">
        <v>413</v>
      </c>
      <c r="K14" s="325"/>
      <c r="L14" s="325"/>
      <c r="M14" s="357"/>
    </row>
    <row r="15" spans="1:21" x14ac:dyDescent="0.25">
      <c r="A15">
        <v>1999</v>
      </c>
      <c r="C15" s="325"/>
      <c r="D15" s="325"/>
      <c r="E15" s="94">
        <v>0.22500000000000001</v>
      </c>
      <c r="F15" s="94">
        <v>0.3</v>
      </c>
      <c r="K15" s="325"/>
      <c r="L15" s="325"/>
      <c r="M15" s="357"/>
    </row>
    <row r="16" spans="1:21" x14ac:dyDescent="0.25">
      <c r="A16">
        <v>1998</v>
      </c>
      <c r="C16" s="325"/>
      <c r="D16" s="325"/>
      <c r="E16" s="94">
        <v>0.22500000000000001</v>
      </c>
      <c r="F16" s="94">
        <v>0.3</v>
      </c>
      <c r="K16" s="325"/>
      <c r="L16" s="325"/>
      <c r="M16" s="357"/>
    </row>
    <row r="17" spans="1:13" ht="60" x14ac:dyDescent="0.25">
      <c r="A17">
        <v>1997</v>
      </c>
      <c r="C17" s="326"/>
      <c r="D17" s="326"/>
      <c r="E17" s="94">
        <v>0.22500000000000001</v>
      </c>
      <c r="F17" s="94">
        <v>0.3</v>
      </c>
      <c r="G17" s="42" t="s">
        <v>415</v>
      </c>
      <c r="H17" s="58" t="s">
        <v>414</v>
      </c>
      <c r="I17" s="43" t="s">
        <v>416</v>
      </c>
      <c r="K17" s="326"/>
      <c r="L17" s="326"/>
      <c r="M17" s="358"/>
    </row>
    <row r="18" spans="1:13" x14ac:dyDescent="0.25">
      <c r="A18" s="206">
        <v>1996</v>
      </c>
      <c r="E18" s="94">
        <v>0.22500000000000001</v>
      </c>
      <c r="F18" s="94">
        <v>0.3</v>
      </c>
    </row>
    <row r="19" spans="1:13" x14ac:dyDescent="0.25">
      <c r="A19" s="206">
        <v>1995</v>
      </c>
      <c r="E19" s="94">
        <v>0.22500000000000001</v>
      </c>
      <c r="F19" s="94">
        <v>0.3</v>
      </c>
    </row>
    <row r="20" spans="1:13" x14ac:dyDescent="0.25">
      <c r="A20" s="206">
        <v>1994</v>
      </c>
      <c r="E20" s="94">
        <v>0.22500000000000001</v>
      </c>
      <c r="F20" s="94">
        <v>0.3</v>
      </c>
    </row>
    <row r="21" spans="1:13" x14ac:dyDescent="0.25">
      <c r="A21" s="206">
        <v>1993</v>
      </c>
      <c r="E21" s="94">
        <v>0.22500000000000001</v>
      </c>
      <c r="F21" s="94">
        <v>0.3</v>
      </c>
    </row>
    <row r="22" spans="1:13" x14ac:dyDescent="0.25">
      <c r="A22" s="206">
        <v>1992</v>
      </c>
      <c r="E22" s="94">
        <v>0.22500000000000001</v>
      </c>
      <c r="F22" s="94">
        <v>0.3</v>
      </c>
    </row>
    <row r="23" spans="1:13" x14ac:dyDescent="0.25">
      <c r="A23" s="206">
        <v>1991</v>
      </c>
      <c r="E23" s="94">
        <v>0.22500000000000001</v>
      </c>
      <c r="F23" s="94">
        <v>0.3</v>
      </c>
    </row>
    <row r="24" spans="1:13" x14ac:dyDescent="0.25">
      <c r="A24" s="206">
        <v>1990</v>
      </c>
      <c r="E24" s="94">
        <v>0.22500000000000001</v>
      </c>
      <c r="F24" s="94">
        <v>0.3</v>
      </c>
    </row>
    <row r="25" spans="1:13" x14ac:dyDescent="0.25">
      <c r="A25" s="206">
        <v>1989</v>
      </c>
      <c r="E25" s="94">
        <v>0.22500000000000001</v>
      </c>
      <c r="F25" s="94">
        <v>0.3</v>
      </c>
    </row>
    <row r="26" spans="1:13" x14ac:dyDescent="0.25">
      <c r="A26" s="206">
        <v>1988</v>
      </c>
      <c r="E26" s="94">
        <v>0.22500000000000001</v>
      </c>
      <c r="F26" s="94">
        <v>0.3</v>
      </c>
    </row>
    <row r="27" spans="1:13" x14ac:dyDescent="0.25">
      <c r="A27" s="206">
        <v>1987</v>
      </c>
      <c r="E27" s="94">
        <v>0.22500000000000001</v>
      </c>
      <c r="F27" s="94">
        <v>0.3</v>
      </c>
    </row>
    <row r="28" spans="1:13" x14ac:dyDescent="0.25">
      <c r="A28" s="206">
        <v>1986</v>
      </c>
      <c r="E28" s="94">
        <v>0.22500000000000001</v>
      </c>
      <c r="F28" s="94">
        <v>0.3</v>
      </c>
    </row>
    <row r="29" spans="1:13" x14ac:dyDescent="0.25">
      <c r="A29" s="206">
        <v>1985</v>
      </c>
      <c r="E29" s="94">
        <v>0.22500000000000001</v>
      </c>
      <c r="F29" s="94">
        <v>0.3</v>
      </c>
    </row>
    <row r="30" spans="1:13" x14ac:dyDescent="0.25">
      <c r="A30" s="206">
        <v>1984</v>
      </c>
      <c r="E30" s="94">
        <v>0.22500000000000001</v>
      </c>
      <c r="F30" s="94">
        <v>0.3</v>
      </c>
    </row>
    <row r="31" spans="1:13" x14ac:dyDescent="0.25">
      <c r="A31" s="206">
        <v>1983</v>
      </c>
      <c r="E31" s="94">
        <v>0.22500000000000001</v>
      </c>
      <c r="F31" s="94">
        <v>0.3</v>
      </c>
    </row>
    <row r="32" spans="1:13" x14ac:dyDescent="0.25">
      <c r="A32" s="206">
        <v>1982</v>
      </c>
      <c r="E32" s="94">
        <v>0.22500000000000001</v>
      </c>
      <c r="F32" s="94">
        <v>0.3</v>
      </c>
    </row>
    <row r="33" spans="1:6" x14ac:dyDescent="0.25">
      <c r="A33" s="206">
        <v>1981</v>
      </c>
      <c r="E33" s="94">
        <v>0.22500000000000001</v>
      </c>
      <c r="F33" s="94">
        <v>0.3</v>
      </c>
    </row>
    <row r="34" spans="1:6" x14ac:dyDescent="0.25">
      <c r="A34" s="206">
        <v>1980</v>
      </c>
      <c r="E34" s="94">
        <v>0.22500000000000001</v>
      </c>
      <c r="F34" s="94">
        <v>0.3</v>
      </c>
    </row>
    <row r="35" spans="1:6" x14ac:dyDescent="0.25">
      <c r="A35" s="206">
        <v>1979</v>
      </c>
      <c r="E35" s="94">
        <v>0.22500000000000001</v>
      </c>
      <c r="F35" s="94">
        <v>0.3</v>
      </c>
    </row>
    <row r="37" spans="1:6" ht="84.75" customHeight="1" x14ac:dyDescent="0.25">
      <c r="A37" s="13" t="s">
        <v>55</v>
      </c>
      <c r="B37" s="88" t="s">
        <v>551</v>
      </c>
    </row>
  </sheetData>
  <mergeCells count="5">
    <mergeCell ref="C2:C17"/>
    <mergeCell ref="D2:D17"/>
    <mergeCell ref="K2:K17"/>
    <mergeCell ref="L2:L17"/>
    <mergeCell ref="M2:M17"/>
  </mergeCells>
  <phoneticPr fontId="27" type="noConversion"/>
  <pageMargins left="0.75" right="0.75" top="1" bottom="1" header="0.5" footer="0.5"/>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1"/>
  <sheetViews>
    <sheetView workbookViewId="0">
      <pane xSplit="1" ySplit="1" topLeftCell="AD8" activePane="bottomRight" state="frozen"/>
      <selection pane="topRight" activeCell="B1" sqref="B1"/>
      <selection pane="bottomLeft" activeCell="A2" sqref="A2"/>
      <selection pane="bottomRight" activeCell="AF17" sqref="AF17"/>
    </sheetView>
  </sheetViews>
  <sheetFormatPr baseColWidth="10" defaultColWidth="11.42578125" defaultRowHeight="15" x14ac:dyDescent="0.25"/>
  <cols>
    <col min="1" max="1" width="21.42578125" customWidth="1"/>
    <col min="2" max="2" width="33.42578125" customWidth="1"/>
    <col min="3" max="3" width="30.42578125" customWidth="1"/>
    <col min="4" max="4" width="57.5703125" customWidth="1"/>
    <col min="5" max="5" width="86.140625" customWidth="1"/>
    <col min="6" max="6" width="43.7109375" customWidth="1"/>
    <col min="7" max="7" width="32.28515625" customWidth="1"/>
    <col min="8" max="8" width="33.7109375" customWidth="1"/>
    <col min="9" max="9" width="39" customWidth="1"/>
    <col min="10" max="10" width="31.28515625" customWidth="1"/>
    <col min="11" max="11" width="17.7109375" customWidth="1"/>
    <col min="12" max="12" width="73.140625" customWidth="1"/>
    <col min="13" max="13" width="18.140625" customWidth="1"/>
    <col min="14" max="14" width="25.140625" customWidth="1"/>
    <col min="15" max="15" width="94.42578125" customWidth="1"/>
    <col min="16" max="16" width="59.5703125" customWidth="1"/>
    <col min="17" max="17" width="55" customWidth="1"/>
    <col min="18" max="18" width="37.28515625" customWidth="1"/>
    <col min="19" max="19" width="35.42578125" customWidth="1"/>
    <col min="20" max="20" width="40.140625" customWidth="1"/>
    <col min="21" max="21" width="33.85546875" customWidth="1"/>
    <col min="22" max="22" width="47.5703125" customWidth="1"/>
    <col min="23" max="23" width="32" customWidth="1"/>
    <col min="24" max="24" width="61.85546875" customWidth="1"/>
    <col min="25" max="25" width="45.42578125" customWidth="1"/>
    <col min="26" max="26" width="63" customWidth="1"/>
    <col min="27" max="27" width="48.85546875" customWidth="1"/>
    <col min="28" max="28" width="33.5703125" customWidth="1"/>
    <col min="29" max="29" width="51.140625" customWidth="1"/>
    <col min="30" max="30" width="41.7109375" customWidth="1"/>
    <col min="31" max="31" width="46.28515625" customWidth="1"/>
    <col min="32" max="32" width="35" customWidth="1"/>
    <col min="33" max="33" width="56.28515625" customWidth="1"/>
    <col min="34" max="34" width="37.5703125" customWidth="1"/>
    <col min="35" max="35" width="34.28515625" customWidth="1"/>
    <col min="36" max="36" width="26.140625" customWidth="1"/>
    <col min="37" max="37" width="48.42578125" customWidth="1"/>
    <col min="38" max="38" width="24.85546875" customWidth="1"/>
    <col min="39" max="39" width="106.7109375" customWidth="1"/>
    <col min="40" max="40" width="23.85546875" customWidth="1"/>
    <col min="41" max="41" width="90.85546875" customWidth="1"/>
  </cols>
  <sheetData>
    <row r="1" spans="1:41" ht="93" customHeight="1" x14ac:dyDescent="0.25">
      <c r="A1" s="12" t="s">
        <v>52</v>
      </c>
      <c r="B1" s="17" t="s">
        <v>376</v>
      </c>
      <c r="C1" s="35" t="s">
        <v>519</v>
      </c>
      <c r="D1" s="33" t="s">
        <v>521</v>
      </c>
      <c r="E1" s="35" t="s">
        <v>53</v>
      </c>
      <c r="F1" s="35" t="s">
        <v>54</v>
      </c>
      <c r="G1" s="35" t="s">
        <v>55</v>
      </c>
      <c r="H1" s="41" t="s">
        <v>407</v>
      </c>
      <c r="I1" s="33" t="s">
        <v>304</v>
      </c>
      <c r="J1" s="35" t="s">
        <v>53</v>
      </c>
      <c r="K1" s="35" t="s">
        <v>54</v>
      </c>
      <c r="L1" s="35" t="s">
        <v>55</v>
      </c>
      <c r="M1" s="33" t="s">
        <v>324</v>
      </c>
      <c r="N1" s="33" t="s">
        <v>1200</v>
      </c>
      <c r="O1" s="33" t="s">
        <v>1201</v>
      </c>
      <c r="P1" s="33" t="s">
        <v>325</v>
      </c>
      <c r="Q1" s="35" t="s">
        <v>53</v>
      </c>
      <c r="R1" s="35" t="s">
        <v>54</v>
      </c>
      <c r="S1" s="35" t="s">
        <v>55</v>
      </c>
      <c r="T1" s="41" t="s">
        <v>482</v>
      </c>
      <c r="U1" s="33" t="s">
        <v>541</v>
      </c>
      <c r="V1" s="33" t="s">
        <v>343</v>
      </c>
      <c r="W1" s="33" t="s">
        <v>344</v>
      </c>
      <c r="X1" s="33" t="s">
        <v>53</v>
      </c>
      <c r="Y1" s="33" t="s">
        <v>54</v>
      </c>
      <c r="Z1" s="33" t="s">
        <v>55</v>
      </c>
      <c r="AB1" s="83" t="s">
        <v>483</v>
      </c>
      <c r="AC1" s="33" t="s">
        <v>484</v>
      </c>
      <c r="AD1" s="33" t="s">
        <v>53</v>
      </c>
      <c r="AE1" s="85" t="s">
        <v>518</v>
      </c>
      <c r="AF1" s="53" t="s">
        <v>302</v>
      </c>
      <c r="AG1" s="35" t="s">
        <v>53</v>
      </c>
      <c r="AH1" s="35" t="s">
        <v>54</v>
      </c>
      <c r="AI1" s="35" t="s">
        <v>55</v>
      </c>
      <c r="AJ1" s="87" t="s">
        <v>1026</v>
      </c>
      <c r="AK1" s="121" t="s">
        <v>1050</v>
      </c>
      <c r="AL1" s="121" t="s">
        <v>1048</v>
      </c>
      <c r="AM1" s="121" t="s">
        <v>53</v>
      </c>
      <c r="AN1" s="121" t="s">
        <v>54</v>
      </c>
      <c r="AO1" s="121" t="s">
        <v>55</v>
      </c>
    </row>
    <row r="2" spans="1:41" s="188" customFormat="1" ht="21.75" customHeight="1" x14ac:dyDescent="0.25">
      <c r="A2" s="184">
        <v>2012</v>
      </c>
      <c r="B2" s="189"/>
      <c r="C2" s="119">
        <v>0</v>
      </c>
      <c r="D2" s="119">
        <v>0</v>
      </c>
      <c r="E2" s="336" t="s">
        <v>526</v>
      </c>
      <c r="F2" s="337"/>
      <c r="G2" s="338"/>
      <c r="H2" s="189"/>
      <c r="I2" s="98">
        <v>0</v>
      </c>
      <c r="J2" s="190"/>
      <c r="K2" s="190"/>
      <c r="L2" s="190"/>
      <c r="M2" s="94">
        <v>0</v>
      </c>
      <c r="N2" s="94">
        <v>0</v>
      </c>
      <c r="O2" s="94">
        <v>0</v>
      </c>
      <c r="P2" s="94">
        <v>0</v>
      </c>
      <c r="Q2" s="190"/>
      <c r="R2" s="190"/>
      <c r="S2" s="190"/>
      <c r="T2" s="189"/>
      <c r="U2" s="94">
        <v>0</v>
      </c>
      <c r="V2" s="94">
        <v>0</v>
      </c>
      <c r="W2" s="94">
        <v>0</v>
      </c>
      <c r="X2" s="187"/>
      <c r="Y2" s="187"/>
      <c r="Z2" s="187"/>
      <c r="AB2" s="189"/>
      <c r="AC2" s="187"/>
      <c r="AD2" s="187"/>
      <c r="AE2" s="185"/>
      <c r="AF2" s="144">
        <v>0</v>
      </c>
      <c r="AG2" s="190"/>
      <c r="AH2" s="190"/>
      <c r="AI2" s="190"/>
      <c r="AJ2" s="185"/>
      <c r="AK2" s="187"/>
      <c r="AL2" s="187"/>
      <c r="AM2" s="187"/>
      <c r="AN2" s="187"/>
      <c r="AO2" s="187"/>
    </row>
    <row r="3" spans="1:41" x14ac:dyDescent="0.25">
      <c r="A3">
        <v>2011</v>
      </c>
      <c r="C3">
        <v>0</v>
      </c>
      <c r="D3">
        <v>0</v>
      </c>
      <c r="E3" s="339"/>
      <c r="F3" s="340"/>
      <c r="G3" s="341"/>
      <c r="I3" s="98">
        <v>0</v>
      </c>
      <c r="M3" s="94">
        <v>0</v>
      </c>
      <c r="N3" s="94">
        <v>0</v>
      </c>
      <c r="O3" s="94">
        <v>0</v>
      </c>
      <c r="P3" s="94">
        <v>0</v>
      </c>
      <c r="U3" s="94">
        <v>0</v>
      </c>
      <c r="V3" s="94">
        <v>0</v>
      </c>
      <c r="W3" s="94">
        <v>0</v>
      </c>
      <c r="AF3" s="144">
        <v>0</v>
      </c>
    </row>
    <row r="4" spans="1:41" x14ac:dyDescent="0.25">
      <c r="A4">
        <v>2010</v>
      </c>
      <c r="C4">
        <v>0</v>
      </c>
      <c r="D4">
        <v>0</v>
      </c>
      <c r="E4" s="342"/>
      <c r="F4" s="343"/>
      <c r="G4" s="344"/>
      <c r="I4" s="98">
        <v>0</v>
      </c>
      <c r="M4" s="94">
        <v>0</v>
      </c>
      <c r="N4" s="94">
        <v>0</v>
      </c>
      <c r="O4" s="94">
        <v>0</v>
      </c>
      <c r="P4" s="94">
        <v>0</v>
      </c>
      <c r="U4" s="94">
        <v>0</v>
      </c>
      <c r="V4" s="94">
        <v>0</v>
      </c>
      <c r="W4" s="94">
        <v>0</v>
      </c>
      <c r="X4" t="s">
        <v>503</v>
      </c>
      <c r="Y4" s="14">
        <v>39919</v>
      </c>
      <c r="Z4" t="s">
        <v>504</v>
      </c>
      <c r="AF4" s="144">
        <v>0</v>
      </c>
      <c r="AM4" s="43" t="s">
        <v>1056</v>
      </c>
      <c r="AN4" s="72">
        <v>39919</v>
      </c>
    </row>
    <row r="5" spans="1:41" ht="15" customHeight="1" x14ac:dyDescent="0.25">
      <c r="A5">
        <v>2009</v>
      </c>
      <c r="C5">
        <v>25</v>
      </c>
      <c r="D5">
        <v>1</v>
      </c>
      <c r="I5" s="141">
        <v>454.63</v>
      </c>
      <c r="J5" t="s">
        <v>316</v>
      </c>
      <c r="K5" s="14">
        <v>39863</v>
      </c>
      <c r="M5" s="94">
        <v>0.5</v>
      </c>
      <c r="N5" s="94">
        <v>0.5</v>
      </c>
      <c r="O5" s="94">
        <v>0.3</v>
      </c>
      <c r="P5" s="94">
        <v>0.4</v>
      </c>
      <c r="U5" s="94">
        <v>0.12</v>
      </c>
      <c r="V5" s="94">
        <v>0.16</v>
      </c>
      <c r="W5" s="94">
        <v>0.16500000000000001</v>
      </c>
      <c r="AC5" s="363" t="s">
        <v>544</v>
      </c>
      <c r="AD5" s="324" t="s">
        <v>486</v>
      </c>
      <c r="AF5" s="144">
        <v>6</v>
      </c>
      <c r="AK5" s="324" t="s">
        <v>1057</v>
      </c>
      <c r="AL5" s="348" t="s">
        <v>1049</v>
      </c>
    </row>
    <row r="6" spans="1:41" x14ac:dyDescent="0.25">
      <c r="A6">
        <v>2008</v>
      </c>
      <c r="C6">
        <v>25</v>
      </c>
      <c r="D6">
        <v>1</v>
      </c>
      <c r="I6" s="141">
        <v>447.91</v>
      </c>
      <c r="J6" s="206" t="s">
        <v>1215</v>
      </c>
      <c r="K6" s="120">
        <v>39464</v>
      </c>
      <c r="M6" s="94">
        <v>0.5</v>
      </c>
      <c r="N6" s="94">
        <v>0.5</v>
      </c>
      <c r="O6" s="94">
        <v>0.3</v>
      </c>
      <c r="P6" s="94">
        <v>0.4</v>
      </c>
      <c r="U6" s="94">
        <v>0.12</v>
      </c>
      <c r="V6" s="94">
        <v>0.16</v>
      </c>
      <c r="W6" s="94">
        <v>0.16500000000000001</v>
      </c>
      <c r="AC6" s="364"/>
      <c r="AD6" s="325"/>
      <c r="AF6" s="144">
        <v>6</v>
      </c>
      <c r="AK6" s="325"/>
      <c r="AL6" s="351"/>
    </row>
    <row r="7" spans="1:41" x14ac:dyDescent="0.25">
      <c r="A7">
        <v>2007</v>
      </c>
      <c r="C7">
        <v>25</v>
      </c>
      <c r="D7">
        <v>1</v>
      </c>
      <c r="I7" s="141">
        <v>440.86</v>
      </c>
      <c r="J7" t="s">
        <v>315</v>
      </c>
      <c r="K7" s="14">
        <v>39091</v>
      </c>
      <c r="M7" s="94">
        <v>0.5</v>
      </c>
      <c r="N7" s="94">
        <v>0.5</v>
      </c>
      <c r="O7" s="94">
        <v>0.3</v>
      </c>
      <c r="P7" s="94">
        <v>0.4</v>
      </c>
      <c r="U7" s="94">
        <v>0.12</v>
      </c>
      <c r="V7" s="94">
        <v>0.16</v>
      </c>
      <c r="W7" s="94">
        <v>0.16500000000000001</v>
      </c>
      <c r="AC7" s="364"/>
      <c r="AD7" s="325"/>
      <c r="AF7" s="144">
        <v>6</v>
      </c>
      <c r="AK7" s="325"/>
      <c r="AL7" s="351"/>
    </row>
    <row r="8" spans="1:41" x14ac:dyDescent="0.25">
      <c r="A8">
        <v>2006</v>
      </c>
      <c r="C8">
        <v>25</v>
      </c>
      <c r="D8">
        <v>1</v>
      </c>
      <c r="I8" s="141">
        <v>433.06</v>
      </c>
      <c r="J8" t="s">
        <v>314</v>
      </c>
      <c r="K8" s="14">
        <v>38716</v>
      </c>
      <c r="M8" s="94">
        <v>0.5</v>
      </c>
      <c r="N8" s="94">
        <v>0.5</v>
      </c>
      <c r="O8" s="94">
        <v>0.3</v>
      </c>
      <c r="P8" s="94">
        <v>0.4</v>
      </c>
      <c r="U8" s="94">
        <v>0.12</v>
      </c>
      <c r="V8" s="94">
        <v>0.16</v>
      </c>
      <c r="W8" s="94">
        <v>0.16500000000000001</v>
      </c>
      <c r="AC8" s="364"/>
      <c r="AD8" s="325"/>
      <c r="AF8" s="144">
        <v>6</v>
      </c>
      <c r="AK8" s="325"/>
      <c r="AL8" s="351"/>
      <c r="AM8" t="s">
        <v>1055</v>
      </c>
      <c r="AN8" s="120">
        <v>38594</v>
      </c>
      <c r="AO8" t="s">
        <v>1054</v>
      </c>
    </row>
    <row r="9" spans="1:41" ht="117" customHeight="1" x14ac:dyDescent="0.25">
      <c r="A9">
        <v>2005</v>
      </c>
      <c r="C9">
        <v>25</v>
      </c>
      <c r="D9">
        <v>1</v>
      </c>
      <c r="I9" s="141">
        <v>425.4</v>
      </c>
      <c r="J9" s="43" t="s">
        <v>313</v>
      </c>
      <c r="K9" s="14">
        <v>38353</v>
      </c>
      <c r="M9" s="94">
        <v>0.5</v>
      </c>
      <c r="N9" s="94">
        <v>0.5</v>
      </c>
      <c r="O9" s="94">
        <v>0.3</v>
      </c>
      <c r="P9" s="94">
        <v>0.4</v>
      </c>
      <c r="Q9" s="42" t="s">
        <v>335</v>
      </c>
      <c r="R9" s="14">
        <v>38286</v>
      </c>
      <c r="U9" s="94">
        <v>0.12</v>
      </c>
      <c r="V9" s="94">
        <v>0.16</v>
      </c>
      <c r="W9" s="94">
        <v>0.16500000000000001</v>
      </c>
      <c r="X9" s="84" t="s">
        <v>501</v>
      </c>
      <c r="Y9" s="72">
        <v>38286</v>
      </c>
      <c r="Z9" s="42" t="s">
        <v>502</v>
      </c>
      <c r="AC9" s="364"/>
      <c r="AD9" s="326"/>
      <c r="AF9" s="144">
        <v>6</v>
      </c>
      <c r="AG9" s="84" t="s">
        <v>540</v>
      </c>
      <c r="AH9" s="72">
        <v>38286</v>
      </c>
      <c r="AK9" s="325"/>
      <c r="AL9" s="354"/>
      <c r="AM9" s="42" t="s">
        <v>1067</v>
      </c>
      <c r="AN9" s="58">
        <v>38286</v>
      </c>
      <c r="AO9" s="42" t="s">
        <v>1069</v>
      </c>
    </row>
    <row r="10" spans="1:41" ht="15" customHeight="1" x14ac:dyDescent="0.25">
      <c r="A10">
        <v>2004</v>
      </c>
      <c r="C10">
        <v>25</v>
      </c>
      <c r="D10">
        <v>1</v>
      </c>
      <c r="I10" s="141">
        <v>417.88</v>
      </c>
      <c r="J10" t="s">
        <v>312</v>
      </c>
      <c r="K10" s="14">
        <v>37985</v>
      </c>
      <c r="M10" s="94">
        <v>0.5</v>
      </c>
      <c r="N10" s="94">
        <v>0.5</v>
      </c>
      <c r="O10" s="94">
        <v>0.3</v>
      </c>
      <c r="P10" s="94">
        <v>0.4</v>
      </c>
      <c r="R10" s="14"/>
      <c r="U10" s="94">
        <v>0.12</v>
      </c>
      <c r="V10" s="94">
        <v>0.16</v>
      </c>
      <c r="W10" s="94">
        <v>0.16500000000000001</v>
      </c>
      <c r="AC10" s="364"/>
      <c r="AD10" s="324" t="s">
        <v>485</v>
      </c>
      <c r="AF10" s="144">
        <v>6</v>
      </c>
      <c r="AK10" s="325"/>
      <c r="AL10" s="324" t="s">
        <v>1058</v>
      </c>
      <c r="AM10" t="s">
        <v>1068</v>
      </c>
      <c r="AN10" s="120">
        <v>38076</v>
      </c>
      <c r="AO10" t="s">
        <v>1070</v>
      </c>
    </row>
    <row r="11" spans="1:41" x14ac:dyDescent="0.25">
      <c r="A11">
        <v>2003</v>
      </c>
      <c r="C11">
        <v>25</v>
      </c>
      <c r="D11">
        <v>1</v>
      </c>
      <c r="I11" s="141">
        <v>411.7</v>
      </c>
      <c r="J11" t="s">
        <v>311</v>
      </c>
      <c r="K11" s="14">
        <v>37622</v>
      </c>
      <c r="M11" s="94">
        <v>0.5</v>
      </c>
      <c r="N11" s="94">
        <v>0.5</v>
      </c>
      <c r="O11" s="94">
        <v>0.3</v>
      </c>
      <c r="P11" s="94">
        <v>0.4</v>
      </c>
      <c r="U11" s="94">
        <v>0.12</v>
      </c>
      <c r="V11" s="94">
        <v>0.16</v>
      </c>
      <c r="W11" s="94">
        <v>0.16500000000000001</v>
      </c>
      <c r="AC11" s="364"/>
      <c r="AD11" s="325"/>
      <c r="AF11" s="144">
        <v>6</v>
      </c>
      <c r="AK11" s="325"/>
      <c r="AL11" s="325"/>
    </row>
    <row r="12" spans="1:41" x14ac:dyDescent="0.25">
      <c r="A12">
        <v>2002</v>
      </c>
      <c r="C12">
        <v>25</v>
      </c>
      <c r="D12">
        <v>1</v>
      </c>
      <c r="I12" s="141">
        <v>405.62</v>
      </c>
      <c r="J12" t="s">
        <v>310</v>
      </c>
      <c r="K12" s="14">
        <v>37254</v>
      </c>
      <c r="M12" s="94">
        <v>0.5</v>
      </c>
      <c r="N12" s="94">
        <v>0.5</v>
      </c>
      <c r="O12" s="94">
        <v>0.3</v>
      </c>
      <c r="P12" s="94">
        <v>0.4</v>
      </c>
      <c r="U12" s="94">
        <v>0.12</v>
      </c>
      <c r="V12" s="94">
        <v>0.16</v>
      </c>
      <c r="W12" s="94">
        <v>0.16500000000000001</v>
      </c>
      <c r="AC12" s="364"/>
      <c r="AD12" s="325"/>
      <c r="AF12" s="144">
        <v>6</v>
      </c>
      <c r="AG12" t="s">
        <v>337</v>
      </c>
      <c r="AH12" s="14">
        <v>37244</v>
      </c>
      <c r="AI12" t="s">
        <v>303</v>
      </c>
      <c r="AK12" s="325"/>
      <c r="AL12" s="325"/>
      <c r="AM12" t="s">
        <v>1064</v>
      </c>
      <c r="AN12" t="s">
        <v>1065</v>
      </c>
      <c r="AO12" t="s">
        <v>1066</v>
      </c>
    </row>
    <row r="13" spans="1:41" ht="30" x14ac:dyDescent="0.25">
      <c r="A13">
        <v>2001</v>
      </c>
      <c r="C13">
        <v>25</v>
      </c>
      <c r="D13">
        <v>1</v>
      </c>
      <c r="E13" s="42" t="s">
        <v>524</v>
      </c>
      <c r="F13" s="72">
        <v>36883</v>
      </c>
      <c r="G13" t="s">
        <v>525</v>
      </c>
      <c r="I13" s="142">
        <v>2608.5</v>
      </c>
      <c r="J13" t="s">
        <v>309</v>
      </c>
      <c r="K13" s="14">
        <v>36889</v>
      </c>
      <c r="M13" s="94">
        <v>0.5</v>
      </c>
      <c r="N13" s="94">
        <v>0.5</v>
      </c>
      <c r="O13" s="94">
        <v>0.3</v>
      </c>
      <c r="P13" s="94">
        <v>0.4</v>
      </c>
      <c r="U13" s="94">
        <v>0.12</v>
      </c>
      <c r="V13" s="94">
        <v>0.16</v>
      </c>
      <c r="W13" s="94">
        <v>0.16500000000000001</v>
      </c>
      <c r="AC13" s="364"/>
      <c r="AD13" s="325"/>
      <c r="AF13" s="95">
        <v>40</v>
      </c>
      <c r="AK13" s="325"/>
      <c r="AL13" s="325"/>
      <c r="AM13" t="s">
        <v>1062</v>
      </c>
      <c r="AN13" s="120">
        <v>36771</v>
      </c>
      <c r="AO13" t="s">
        <v>1063</v>
      </c>
    </row>
    <row r="14" spans="1:41" x14ac:dyDescent="0.25">
      <c r="A14">
        <v>2000</v>
      </c>
      <c r="C14">
        <v>25</v>
      </c>
      <c r="D14">
        <v>1</v>
      </c>
      <c r="I14" s="142">
        <v>2552.35</v>
      </c>
      <c r="J14" t="s">
        <v>308</v>
      </c>
      <c r="K14" s="14">
        <v>36509</v>
      </c>
      <c r="M14" s="94">
        <v>0.5</v>
      </c>
      <c r="N14" s="94">
        <v>0.5</v>
      </c>
      <c r="O14" s="94">
        <v>0.3</v>
      </c>
      <c r="P14" s="94">
        <v>0.4</v>
      </c>
      <c r="Q14" t="s">
        <v>339</v>
      </c>
      <c r="R14" s="14">
        <v>36561</v>
      </c>
      <c r="S14" t="s">
        <v>334</v>
      </c>
      <c r="U14" s="94">
        <v>0.12</v>
      </c>
      <c r="V14" s="94">
        <v>0.16</v>
      </c>
      <c r="W14" s="94">
        <v>0.16500000000000001</v>
      </c>
      <c r="X14" t="s">
        <v>500</v>
      </c>
      <c r="Y14" s="14">
        <v>36561</v>
      </c>
      <c r="Z14" t="s">
        <v>345</v>
      </c>
      <c r="AC14" s="364"/>
      <c r="AD14" s="325"/>
      <c r="AF14" s="95">
        <v>40</v>
      </c>
      <c r="AK14" s="325"/>
      <c r="AL14" s="325"/>
    </row>
    <row r="15" spans="1:41" x14ac:dyDescent="0.25">
      <c r="A15">
        <v>1999</v>
      </c>
      <c r="C15">
        <v>25</v>
      </c>
      <c r="D15">
        <v>1</v>
      </c>
      <c r="I15" s="142">
        <v>2502.3000000000002</v>
      </c>
      <c r="J15" t="s">
        <v>307</v>
      </c>
      <c r="K15" s="14">
        <v>36153</v>
      </c>
      <c r="M15" s="94">
        <v>0.5</v>
      </c>
      <c r="N15" s="94">
        <v>0.5</v>
      </c>
      <c r="O15" s="94">
        <v>0.3</v>
      </c>
      <c r="P15" s="94">
        <v>0.4</v>
      </c>
      <c r="U15" s="94">
        <v>0.12</v>
      </c>
      <c r="V15" s="94">
        <v>0.16</v>
      </c>
      <c r="W15" s="94">
        <v>0.16500000000000001</v>
      </c>
      <c r="AC15" s="364"/>
      <c r="AD15" s="325"/>
      <c r="AF15" s="95">
        <v>40</v>
      </c>
      <c r="AK15" s="325"/>
      <c r="AL15" s="325"/>
      <c r="AM15" t="s">
        <v>1060</v>
      </c>
      <c r="AN15" t="s">
        <v>1061</v>
      </c>
      <c r="AO15" t="s">
        <v>1091</v>
      </c>
    </row>
    <row r="16" spans="1:41" x14ac:dyDescent="0.25">
      <c r="A16">
        <v>1998</v>
      </c>
      <c r="C16">
        <v>25</v>
      </c>
      <c r="D16">
        <v>1</v>
      </c>
      <c r="I16" s="142">
        <v>2429.42</v>
      </c>
      <c r="J16" t="s">
        <v>306</v>
      </c>
      <c r="K16" s="14">
        <v>35794</v>
      </c>
      <c r="M16" s="94">
        <v>0.5</v>
      </c>
      <c r="N16" s="94">
        <v>0.5</v>
      </c>
      <c r="O16" s="94">
        <v>0.3</v>
      </c>
      <c r="P16" s="94">
        <v>0.4</v>
      </c>
      <c r="U16" s="94">
        <v>0.12</v>
      </c>
      <c r="V16" s="94">
        <v>0.16</v>
      </c>
      <c r="W16" s="94">
        <v>0.16500000000000001</v>
      </c>
      <c r="AC16" s="364"/>
      <c r="AD16" s="325"/>
      <c r="AF16" s="95">
        <v>40</v>
      </c>
      <c r="AK16" s="325"/>
      <c r="AL16" s="325"/>
    </row>
    <row r="17" spans="1:40" ht="68.25" customHeight="1" x14ac:dyDescent="0.25">
      <c r="A17">
        <v>1997</v>
      </c>
      <c r="C17">
        <v>25</v>
      </c>
      <c r="D17">
        <v>1</v>
      </c>
      <c r="E17" t="s">
        <v>523</v>
      </c>
      <c r="F17" t="s">
        <v>522</v>
      </c>
      <c r="I17" s="142">
        <v>2402.9899999999998</v>
      </c>
      <c r="J17" s="43" t="s">
        <v>305</v>
      </c>
      <c r="K17" s="72">
        <v>35428</v>
      </c>
      <c r="M17" s="94">
        <v>0.5</v>
      </c>
      <c r="N17" s="94">
        <v>0.5</v>
      </c>
      <c r="O17" s="94">
        <v>0.3</v>
      </c>
      <c r="P17" s="94">
        <v>0.4</v>
      </c>
      <c r="Q17" t="s">
        <v>338</v>
      </c>
      <c r="R17" s="14">
        <v>33004</v>
      </c>
      <c r="U17" s="94">
        <v>0.12</v>
      </c>
      <c r="V17" s="94">
        <v>0.16</v>
      </c>
      <c r="W17" s="94">
        <v>0.16500000000000001</v>
      </c>
      <c r="X17" s="43" t="s">
        <v>499</v>
      </c>
      <c r="Y17" s="72">
        <v>32490</v>
      </c>
      <c r="Z17" s="42" t="s">
        <v>1096</v>
      </c>
      <c r="AC17" s="365"/>
      <c r="AD17" s="326"/>
      <c r="AF17" s="95">
        <v>40</v>
      </c>
      <c r="AG17" t="s">
        <v>336</v>
      </c>
      <c r="AH17" s="14">
        <v>34055</v>
      </c>
      <c r="AK17" s="326"/>
      <c r="AL17" s="326"/>
      <c r="AM17" t="s">
        <v>1059</v>
      </c>
      <c r="AN17" s="120">
        <v>35350</v>
      </c>
    </row>
    <row r="18" spans="1:40" x14ac:dyDescent="0.25">
      <c r="A18">
        <v>1996</v>
      </c>
      <c r="I18" s="142">
        <v>2374.5</v>
      </c>
      <c r="J18" t="s">
        <v>874</v>
      </c>
      <c r="K18" s="14">
        <v>35102</v>
      </c>
      <c r="L18" s="324" t="s">
        <v>879</v>
      </c>
    </row>
    <row r="19" spans="1:40" x14ac:dyDescent="0.25">
      <c r="A19">
        <v>1995</v>
      </c>
      <c r="I19" s="142">
        <v>2325.66</v>
      </c>
      <c r="J19" t="s">
        <v>875</v>
      </c>
      <c r="K19" s="14">
        <v>34698</v>
      </c>
      <c r="L19" s="326"/>
    </row>
    <row r="21" spans="1:40" ht="150" customHeight="1" x14ac:dyDescent="0.25">
      <c r="A21" s="13" t="s">
        <v>55</v>
      </c>
      <c r="B21" s="60"/>
      <c r="T21" s="236" t="s">
        <v>1204</v>
      </c>
      <c r="U21" s="62"/>
    </row>
  </sheetData>
  <sortState ref="I12:I16">
    <sortCondition descending="1" ref="I4"/>
  </sortState>
  <mergeCells count="8">
    <mergeCell ref="E2:G4"/>
    <mergeCell ref="L18:L19"/>
    <mergeCell ref="AL5:AL9"/>
    <mergeCell ref="AK5:AK17"/>
    <mergeCell ref="AL10:AL17"/>
    <mergeCell ref="AC5:AC17"/>
    <mergeCell ref="AD5:AD9"/>
    <mergeCell ref="AD10:AD17"/>
  </mergeCells>
  <phoneticPr fontId="27" type="noConversion"/>
  <pageMargins left="0.75" right="0.75" top="1" bottom="1" header="0.5" footer="0.5"/>
  <pageSetup paperSize="9" orientation="portrait" r:id="rId1"/>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
  <sheetViews>
    <sheetView workbookViewId="0">
      <pane xSplit="1" ySplit="1" topLeftCell="L8" activePane="bottomRight" state="frozen"/>
      <selection pane="topRight" activeCell="B1" sqref="B1"/>
      <selection pane="bottomLeft" activeCell="A2" sqref="A2"/>
      <selection pane="bottomRight" activeCell="O19" sqref="O19"/>
    </sheetView>
  </sheetViews>
  <sheetFormatPr baseColWidth="10" defaultColWidth="11.42578125" defaultRowHeight="15" x14ac:dyDescent="0.25"/>
  <cols>
    <col min="1" max="1" width="21.42578125" customWidth="1"/>
    <col min="2" max="2" width="43.5703125" customWidth="1"/>
    <col min="3" max="3" width="30.42578125" customWidth="1"/>
    <col min="4" max="4" width="33" customWidth="1"/>
    <col min="5" max="5" width="27.28515625" customWidth="1"/>
    <col min="6" max="6" width="57.140625" customWidth="1"/>
    <col min="7" max="7" width="32.28515625" customWidth="1"/>
    <col min="8" max="8" width="46.5703125" customWidth="1"/>
    <col min="9" max="9" width="24.28515625" customWidth="1"/>
    <col min="10" max="10" width="70.140625" customWidth="1"/>
    <col min="11" max="11" width="26.28515625" customWidth="1"/>
    <col min="12" max="12" width="25.28515625" customWidth="1"/>
    <col min="13" max="13" width="29.85546875" customWidth="1"/>
    <col min="14" max="14" width="31.42578125" customWidth="1"/>
    <col min="15" max="15" width="46.140625" customWidth="1"/>
    <col min="16" max="16" width="28.140625" customWidth="1"/>
    <col min="17" max="17" width="49.5703125" customWidth="1"/>
    <col min="18" max="18" width="46.28515625" customWidth="1"/>
    <col min="19" max="19" width="77.140625" customWidth="1"/>
    <col min="20" max="20" width="26.28515625" customWidth="1"/>
    <col min="21" max="21" width="120.140625" customWidth="1"/>
    <col min="22" max="22" width="55.85546875" customWidth="1"/>
    <col min="23" max="23" width="34.5703125" customWidth="1"/>
    <col min="24" max="24" width="41.140625" customWidth="1"/>
    <col min="25" max="25" width="68.7109375" customWidth="1"/>
    <col min="26" max="26" width="44.7109375" customWidth="1"/>
    <col min="27" max="27" width="66.7109375" customWidth="1"/>
  </cols>
  <sheetData>
    <row r="1" spans="1:27" ht="93" customHeight="1" x14ac:dyDescent="0.25">
      <c r="A1" s="12" t="s">
        <v>52</v>
      </c>
      <c r="B1" s="17" t="s">
        <v>376</v>
      </c>
      <c r="C1" s="53" t="s">
        <v>508</v>
      </c>
      <c r="D1" s="33" t="s">
        <v>509</v>
      </c>
      <c r="E1" s="33" t="s">
        <v>510</v>
      </c>
      <c r="F1" s="35" t="s">
        <v>53</v>
      </c>
      <c r="G1" s="35" t="s">
        <v>111</v>
      </c>
      <c r="H1" s="35" t="s">
        <v>55</v>
      </c>
      <c r="I1" s="85" t="s">
        <v>407</v>
      </c>
      <c r="J1" s="33" t="s">
        <v>346</v>
      </c>
      <c r="K1" s="33" t="s">
        <v>347</v>
      </c>
      <c r="L1" s="35" t="s">
        <v>53</v>
      </c>
      <c r="M1" s="35" t="s">
        <v>111</v>
      </c>
      <c r="N1" s="35" t="s">
        <v>55</v>
      </c>
      <c r="O1" s="41" t="s">
        <v>482</v>
      </c>
      <c r="P1" s="33" t="s">
        <v>505</v>
      </c>
      <c r="Q1" s="33" t="s">
        <v>506</v>
      </c>
      <c r="R1" s="33" t="s">
        <v>507</v>
      </c>
      <c r="S1" s="35" t="s">
        <v>53</v>
      </c>
      <c r="T1" s="35" t="s">
        <v>111</v>
      </c>
      <c r="U1" s="35" t="s">
        <v>55</v>
      </c>
      <c r="V1" s="87" t="s">
        <v>1026</v>
      </c>
      <c r="W1" s="121" t="s">
        <v>1050</v>
      </c>
      <c r="X1" s="121" t="s">
        <v>1048</v>
      </c>
      <c r="Y1" s="121" t="s">
        <v>53</v>
      </c>
      <c r="Z1" s="121" t="s">
        <v>54</v>
      </c>
      <c r="AA1" s="121" t="s">
        <v>55</v>
      </c>
    </row>
    <row r="2" spans="1:27" s="188" customFormat="1" ht="17.25" customHeight="1" x14ac:dyDescent="0.25">
      <c r="A2" s="184">
        <v>2012</v>
      </c>
      <c r="B2" s="189"/>
      <c r="C2" s="119">
        <v>0</v>
      </c>
      <c r="D2" s="119">
        <v>0</v>
      </c>
      <c r="E2" s="119">
        <v>0</v>
      </c>
      <c r="F2" s="190"/>
      <c r="G2" s="190"/>
      <c r="H2" s="190"/>
      <c r="I2" s="185"/>
      <c r="J2" s="94">
        <v>0</v>
      </c>
      <c r="K2" s="94">
        <v>0</v>
      </c>
      <c r="L2" s="190"/>
      <c r="M2" s="190"/>
      <c r="N2" s="190"/>
      <c r="O2" s="189"/>
      <c r="P2" s="336" t="s">
        <v>496</v>
      </c>
      <c r="Q2" s="337"/>
      <c r="R2" s="338"/>
      <c r="S2" s="190"/>
      <c r="T2" s="190"/>
      <c r="U2" s="190"/>
      <c r="V2" s="185"/>
      <c r="W2" s="187"/>
      <c r="X2" s="187"/>
      <c r="Y2" s="187"/>
      <c r="Z2" s="187"/>
      <c r="AA2" s="187"/>
    </row>
    <row r="3" spans="1:27" ht="15" customHeight="1" x14ac:dyDescent="0.25">
      <c r="A3">
        <v>2011</v>
      </c>
      <c r="C3">
        <v>0</v>
      </c>
      <c r="D3">
        <v>0</v>
      </c>
      <c r="E3">
        <v>0</v>
      </c>
      <c r="J3" s="94">
        <v>0</v>
      </c>
      <c r="K3" s="94">
        <v>0</v>
      </c>
      <c r="P3" s="339"/>
      <c r="Q3" s="340"/>
      <c r="R3" s="341"/>
      <c r="X3" s="43"/>
      <c r="Y3" s="43"/>
      <c r="Z3" s="43"/>
      <c r="AA3" s="43"/>
    </row>
    <row r="4" spans="1:27" x14ac:dyDescent="0.25">
      <c r="A4">
        <v>2010</v>
      </c>
      <c r="C4">
        <v>0</v>
      </c>
      <c r="D4">
        <v>0</v>
      </c>
      <c r="E4">
        <v>0</v>
      </c>
      <c r="F4" t="s">
        <v>516</v>
      </c>
      <c r="G4" s="14">
        <v>39919</v>
      </c>
      <c r="H4" t="s">
        <v>517</v>
      </c>
      <c r="J4" s="94">
        <v>0</v>
      </c>
      <c r="K4" s="94">
        <v>0</v>
      </c>
      <c r="L4" t="s">
        <v>350</v>
      </c>
      <c r="M4" s="14">
        <v>39919</v>
      </c>
      <c r="N4" t="s">
        <v>496</v>
      </c>
      <c r="P4" s="342"/>
      <c r="Q4" s="343"/>
      <c r="R4" s="344"/>
      <c r="S4" t="s">
        <v>494</v>
      </c>
      <c r="T4" s="14">
        <v>39919</v>
      </c>
      <c r="U4" t="s">
        <v>498</v>
      </c>
      <c r="X4" s="43"/>
      <c r="Y4" s="43" t="s">
        <v>494</v>
      </c>
      <c r="Z4" s="72">
        <v>39919</v>
      </c>
      <c r="AA4" s="43" t="s">
        <v>1087</v>
      </c>
    </row>
    <row r="5" spans="1:27" ht="45" customHeight="1" x14ac:dyDescent="0.25">
      <c r="A5">
        <v>2009</v>
      </c>
      <c r="C5">
        <v>12</v>
      </c>
      <c r="D5">
        <v>18</v>
      </c>
      <c r="E5">
        <v>3</v>
      </c>
      <c r="I5" s="59"/>
      <c r="J5" s="94">
        <v>1.5</v>
      </c>
      <c r="K5" s="94">
        <v>0.5</v>
      </c>
      <c r="P5" s="366" t="s">
        <v>493</v>
      </c>
      <c r="Q5" s="367"/>
      <c r="R5" s="368"/>
      <c r="W5" s="324" t="s">
        <v>1088</v>
      </c>
      <c r="X5" s="324" t="s">
        <v>1074</v>
      </c>
      <c r="Y5" s="43"/>
      <c r="Z5" s="43"/>
      <c r="AA5" s="43"/>
    </row>
    <row r="6" spans="1:27" x14ac:dyDescent="0.25">
      <c r="A6">
        <v>2008</v>
      </c>
      <c r="C6">
        <v>12</v>
      </c>
      <c r="D6">
        <v>18</v>
      </c>
      <c r="E6">
        <v>3</v>
      </c>
      <c r="I6" s="59"/>
      <c r="J6" s="94">
        <v>1.5</v>
      </c>
      <c r="K6" s="94">
        <v>0.5</v>
      </c>
      <c r="P6" s="369"/>
      <c r="Q6" s="370"/>
      <c r="R6" s="371"/>
      <c r="W6" s="325"/>
      <c r="X6" s="325"/>
      <c r="Y6" s="43"/>
      <c r="Z6" s="43"/>
      <c r="AA6" s="43"/>
    </row>
    <row r="7" spans="1:27" ht="30" x14ac:dyDescent="0.25">
      <c r="A7">
        <v>2007</v>
      </c>
      <c r="C7">
        <v>12</v>
      </c>
      <c r="D7">
        <v>18</v>
      </c>
      <c r="E7">
        <v>3</v>
      </c>
      <c r="F7" t="s">
        <v>513</v>
      </c>
      <c r="G7" t="s">
        <v>514</v>
      </c>
      <c r="H7" t="s">
        <v>515</v>
      </c>
      <c r="I7" s="59"/>
      <c r="J7" s="94">
        <v>1.5</v>
      </c>
      <c r="K7" s="94">
        <v>0.5</v>
      </c>
      <c r="L7" t="s">
        <v>349</v>
      </c>
      <c r="M7" s="14">
        <v>38990</v>
      </c>
      <c r="N7" t="s">
        <v>495</v>
      </c>
      <c r="P7" s="372"/>
      <c r="Q7" s="373"/>
      <c r="R7" s="374"/>
      <c r="S7" s="31" t="s">
        <v>491</v>
      </c>
      <c r="T7" s="32" t="s">
        <v>492</v>
      </c>
      <c r="U7" s="42" t="s">
        <v>497</v>
      </c>
      <c r="W7" s="325"/>
      <c r="X7" s="325"/>
      <c r="Y7" s="43" t="s">
        <v>1085</v>
      </c>
      <c r="Z7" s="43" t="s">
        <v>1086</v>
      </c>
      <c r="AA7" s="43" t="s">
        <v>1084</v>
      </c>
    </row>
    <row r="8" spans="1:27" ht="45" x14ac:dyDescent="0.25">
      <c r="A8">
        <v>2006</v>
      </c>
      <c r="C8">
        <v>12</v>
      </c>
      <c r="D8">
        <v>18</v>
      </c>
      <c r="E8">
        <v>3</v>
      </c>
      <c r="I8" s="59"/>
      <c r="J8" s="94">
        <v>1.5</v>
      </c>
      <c r="K8" s="94">
        <v>0.5</v>
      </c>
      <c r="P8" s="94">
        <v>0.1368</v>
      </c>
      <c r="Q8" s="94">
        <v>0.27350000000000002</v>
      </c>
      <c r="R8" s="94">
        <v>0.33850000000000002</v>
      </c>
      <c r="W8" s="325"/>
      <c r="X8" s="325"/>
      <c r="Y8" s="42" t="s">
        <v>1081</v>
      </c>
      <c r="Z8" s="58" t="s">
        <v>1082</v>
      </c>
      <c r="AA8" s="42" t="s">
        <v>1083</v>
      </c>
    </row>
    <row r="9" spans="1:27" x14ac:dyDescent="0.25">
      <c r="A9">
        <v>2005</v>
      </c>
      <c r="C9">
        <v>12</v>
      </c>
      <c r="D9">
        <v>18</v>
      </c>
      <c r="E9">
        <v>3</v>
      </c>
      <c r="I9" s="59"/>
      <c r="J9" s="94">
        <v>1.5</v>
      </c>
      <c r="K9" s="94">
        <v>0.5</v>
      </c>
      <c r="P9" s="94">
        <v>0.1368</v>
      </c>
      <c r="Q9" s="94">
        <v>0.27350000000000002</v>
      </c>
      <c r="R9" s="94">
        <v>0.33850000000000002</v>
      </c>
      <c r="S9" s="31"/>
      <c r="T9" s="14"/>
      <c r="W9" s="325"/>
      <c r="X9" s="325"/>
      <c r="Y9" s="43"/>
      <c r="Z9" s="43"/>
      <c r="AA9" s="43"/>
    </row>
    <row r="10" spans="1:27" x14ac:dyDescent="0.25">
      <c r="A10">
        <v>2004</v>
      </c>
      <c r="C10">
        <v>12</v>
      </c>
      <c r="D10">
        <v>18</v>
      </c>
      <c r="E10">
        <v>3</v>
      </c>
      <c r="I10" s="59"/>
      <c r="J10" s="94">
        <v>1.5</v>
      </c>
      <c r="K10" s="94">
        <v>0.5</v>
      </c>
      <c r="P10" s="94">
        <v>0.1368</v>
      </c>
      <c r="Q10" s="94">
        <v>0.27350000000000002</v>
      </c>
      <c r="R10" s="94">
        <v>0.33850000000000002</v>
      </c>
      <c r="T10" s="14"/>
      <c r="W10" s="325"/>
      <c r="X10" s="325"/>
      <c r="Y10" s="43" t="s">
        <v>1079</v>
      </c>
      <c r="Z10" s="72" t="s">
        <v>1080</v>
      </c>
      <c r="AA10" s="43" t="s">
        <v>1090</v>
      </c>
    </row>
    <row r="11" spans="1:27" x14ac:dyDescent="0.25">
      <c r="A11">
        <v>2003</v>
      </c>
      <c r="C11">
        <v>12</v>
      </c>
      <c r="D11">
        <v>18</v>
      </c>
      <c r="E11">
        <v>3</v>
      </c>
      <c r="I11" s="59"/>
      <c r="J11" s="94">
        <v>1.5</v>
      </c>
      <c r="K11" s="94">
        <v>0.5</v>
      </c>
      <c r="P11" s="94">
        <v>0.1368</v>
      </c>
      <c r="Q11" s="94">
        <v>0.27350000000000002</v>
      </c>
      <c r="R11" s="94">
        <v>0.33850000000000002</v>
      </c>
      <c r="W11" s="325"/>
      <c r="X11" s="325"/>
      <c r="Y11" s="43"/>
      <c r="Z11" s="43"/>
      <c r="AA11" s="43"/>
    </row>
    <row r="12" spans="1:27" x14ac:dyDescent="0.25">
      <c r="A12">
        <v>2002</v>
      </c>
      <c r="C12">
        <v>12</v>
      </c>
      <c r="D12">
        <v>18</v>
      </c>
      <c r="E12">
        <v>3</v>
      </c>
      <c r="I12" s="59"/>
      <c r="J12" s="94">
        <v>1.5</v>
      </c>
      <c r="K12" s="94">
        <v>0.5</v>
      </c>
      <c r="P12" s="94">
        <v>0.1368</v>
      </c>
      <c r="Q12" s="94">
        <v>0.27350000000000002</v>
      </c>
      <c r="R12" s="94">
        <v>0.33850000000000002</v>
      </c>
      <c r="W12" s="325"/>
      <c r="X12" s="325"/>
      <c r="Y12" s="43"/>
      <c r="Z12" s="43"/>
      <c r="AA12" s="43"/>
    </row>
    <row r="13" spans="1:27" x14ac:dyDescent="0.25">
      <c r="A13">
        <v>2001</v>
      </c>
      <c r="C13">
        <v>12</v>
      </c>
      <c r="D13">
        <v>18</v>
      </c>
      <c r="E13">
        <v>3</v>
      </c>
      <c r="I13" s="59"/>
      <c r="J13" s="94">
        <v>1.5</v>
      </c>
      <c r="K13" s="94">
        <v>0.5</v>
      </c>
      <c r="P13" s="94">
        <v>0.1368</v>
      </c>
      <c r="Q13" s="94">
        <v>0.27350000000000002</v>
      </c>
      <c r="R13" s="94">
        <v>0.33850000000000002</v>
      </c>
      <c r="W13" s="325"/>
      <c r="X13" s="325"/>
      <c r="Y13" s="43"/>
      <c r="Z13" s="43"/>
      <c r="AA13" s="43"/>
    </row>
    <row r="14" spans="1:27" x14ac:dyDescent="0.25">
      <c r="A14">
        <v>2000</v>
      </c>
      <c r="C14">
        <v>12</v>
      </c>
      <c r="D14">
        <v>18</v>
      </c>
      <c r="E14">
        <v>3</v>
      </c>
      <c r="I14" s="59"/>
      <c r="J14" s="94">
        <v>1.5</v>
      </c>
      <c r="K14" s="94">
        <v>0.5</v>
      </c>
      <c r="P14" s="94">
        <v>0.1368</v>
      </c>
      <c r="Q14" s="94">
        <v>0.27350000000000002</v>
      </c>
      <c r="R14" s="94">
        <v>0.33850000000000002</v>
      </c>
      <c r="T14" s="14"/>
      <c r="W14" s="325"/>
      <c r="X14" s="325"/>
      <c r="Y14" s="43"/>
      <c r="Z14" s="43"/>
      <c r="AA14" s="43"/>
    </row>
    <row r="15" spans="1:27" x14ac:dyDescent="0.25">
      <c r="A15">
        <v>1999</v>
      </c>
      <c r="C15">
        <v>12</v>
      </c>
      <c r="D15">
        <v>18</v>
      </c>
      <c r="E15">
        <v>3</v>
      </c>
      <c r="I15" s="59"/>
      <c r="J15" s="94">
        <v>1.5</v>
      </c>
      <c r="K15" s="94">
        <v>0.5</v>
      </c>
      <c r="P15" s="94">
        <v>0.1368</v>
      </c>
      <c r="Q15" s="94">
        <v>0.27350000000000002</v>
      </c>
      <c r="R15" s="94">
        <v>0.33850000000000002</v>
      </c>
      <c r="W15" s="325"/>
      <c r="X15" s="325"/>
      <c r="Y15" s="43" t="s">
        <v>1078</v>
      </c>
      <c r="Z15" s="72">
        <v>36127</v>
      </c>
      <c r="AA15" s="43" t="s">
        <v>1077</v>
      </c>
    </row>
    <row r="16" spans="1:27" ht="45" x14ac:dyDescent="0.25">
      <c r="A16">
        <v>1998</v>
      </c>
      <c r="C16">
        <v>12</v>
      </c>
      <c r="D16">
        <v>18</v>
      </c>
      <c r="E16">
        <v>3</v>
      </c>
      <c r="I16" s="59"/>
      <c r="J16" s="94">
        <v>1.5</v>
      </c>
      <c r="K16" s="94">
        <v>0.5</v>
      </c>
      <c r="P16" s="94">
        <v>0.1368</v>
      </c>
      <c r="Q16" s="94">
        <v>0.27350000000000002</v>
      </c>
      <c r="R16" s="94">
        <v>0.33850000000000002</v>
      </c>
      <c r="S16" s="42" t="s">
        <v>1093</v>
      </c>
      <c r="T16" s="58" t="s">
        <v>1094</v>
      </c>
      <c r="U16" s="42" t="s">
        <v>1095</v>
      </c>
      <c r="W16" s="325"/>
      <c r="X16" s="325"/>
      <c r="Y16" s="43" t="s">
        <v>1076</v>
      </c>
      <c r="Z16" s="72">
        <v>35538</v>
      </c>
      <c r="AA16" s="43" t="s">
        <v>1092</v>
      </c>
    </row>
    <row r="17" spans="1:27" x14ac:dyDescent="0.25">
      <c r="A17">
        <v>1997</v>
      </c>
      <c r="C17">
        <v>12</v>
      </c>
      <c r="D17">
        <v>18</v>
      </c>
      <c r="E17">
        <v>3</v>
      </c>
      <c r="F17" t="s">
        <v>512</v>
      </c>
      <c r="G17" s="14">
        <v>31402</v>
      </c>
      <c r="I17" s="59"/>
      <c r="J17" s="94">
        <v>1.5</v>
      </c>
      <c r="K17" s="94">
        <v>0.5</v>
      </c>
      <c r="L17" t="s">
        <v>348</v>
      </c>
      <c r="M17" s="14">
        <v>31402</v>
      </c>
      <c r="P17" s="375" t="s">
        <v>352</v>
      </c>
      <c r="Q17" s="376"/>
      <c r="R17" s="377"/>
      <c r="S17" t="s">
        <v>351</v>
      </c>
      <c r="T17" s="14">
        <v>31402</v>
      </c>
      <c r="W17" s="326"/>
      <c r="X17" s="326"/>
      <c r="Y17" s="43" t="s">
        <v>1075</v>
      </c>
      <c r="Z17" s="72">
        <v>35238</v>
      </c>
      <c r="AA17" s="43"/>
    </row>
    <row r="18" spans="1:27" x14ac:dyDescent="0.25">
      <c r="X18" s="43"/>
      <c r="Y18" s="43"/>
      <c r="Z18" s="43"/>
      <c r="AA18" s="43"/>
    </row>
    <row r="19" spans="1:27" ht="150" customHeight="1" x14ac:dyDescent="0.25">
      <c r="A19" s="13" t="s">
        <v>55</v>
      </c>
      <c r="B19" s="86" t="s">
        <v>511</v>
      </c>
      <c r="O19" s="236"/>
      <c r="S19" s="65"/>
      <c r="X19" s="43"/>
      <c r="Y19" s="43"/>
      <c r="Z19" s="43"/>
      <c r="AA19" s="43"/>
    </row>
  </sheetData>
  <mergeCells count="5">
    <mergeCell ref="P5:R7"/>
    <mergeCell ref="P17:R17"/>
    <mergeCell ref="W5:W17"/>
    <mergeCell ref="X5:X17"/>
    <mergeCell ref="P2:R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0"/>
  <sheetViews>
    <sheetView workbookViewId="0">
      <pane xSplit="1" ySplit="1" topLeftCell="B2" activePane="bottomRight" state="frozen"/>
      <selection pane="topRight" activeCell="B1" sqref="B1"/>
      <selection pane="bottomLeft" activeCell="A2" sqref="A2"/>
      <selection pane="bottomRight" activeCell="F6" sqref="F6"/>
    </sheetView>
  </sheetViews>
  <sheetFormatPr baseColWidth="10" defaultColWidth="11.42578125" defaultRowHeight="15" x14ac:dyDescent="0.25"/>
  <cols>
    <col min="1" max="1" width="21.42578125" customWidth="1"/>
    <col min="2" max="2" width="32.28515625" customWidth="1"/>
    <col min="3" max="3" width="30.85546875" customWidth="1"/>
    <col min="4" max="4" width="32.7109375" customWidth="1"/>
    <col min="5" max="5" width="79.140625" customWidth="1"/>
    <col min="6" max="6" width="39" customWidth="1"/>
    <col min="7" max="7" width="56.140625" customWidth="1"/>
    <col min="8" max="8" width="41.42578125" customWidth="1"/>
    <col min="9" max="9" width="36.140625" customWidth="1"/>
    <col min="10" max="10" width="64.28515625" customWidth="1"/>
    <col min="11" max="11" width="19.85546875" customWidth="1"/>
    <col min="12" max="12" width="63.5703125" customWidth="1"/>
    <col min="13" max="13" width="30.85546875" customWidth="1"/>
    <col min="14" max="14" width="47" customWidth="1"/>
    <col min="15" max="15" width="52.7109375" customWidth="1"/>
    <col min="16" max="16" width="50" customWidth="1"/>
    <col min="17" max="17" width="31.28515625" customWidth="1"/>
    <col min="18" max="18" width="33.5703125" customWidth="1"/>
    <col min="19" max="19" width="54.7109375" customWidth="1"/>
    <col min="20" max="20" width="49.28515625" customWidth="1"/>
    <col min="21" max="21" width="28.5703125" customWidth="1"/>
    <col min="22" max="22" width="32.28515625" customWidth="1"/>
    <col min="23" max="23" width="22.5703125" customWidth="1"/>
    <col min="24" max="24" width="24.42578125" customWidth="1"/>
    <col min="25" max="25" width="33.140625" customWidth="1"/>
    <col min="26" max="26" width="40.140625" customWidth="1"/>
    <col min="27" max="27" width="31.140625" customWidth="1"/>
    <col min="28" max="28" width="30.42578125" customWidth="1"/>
    <col min="29" max="29" width="48.140625" customWidth="1"/>
    <col min="30" max="30" width="49.7109375" customWidth="1"/>
    <col min="31" max="31" width="28.7109375" customWidth="1"/>
    <col min="32" max="32" width="60.140625" customWidth="1"/>
    <col min="33" max="33" width="29.7109375" customWidth="1"/>
    <col min="34" max="34" width="27.85546875" customWidth="1"/>
    <col min="35" max="35" width="23.42578125" customWidth="1"/>
    <col min="36" max="36" width="27.7109375" customWidth="1"/>
    <col min="37" max="37" width="39.7109375" customWidth="1"/>
    <col min="38" max="38" width="34.42578125" customWidth="1"/>
    <col min="39" max="39" width="38.5703125" customWidth="1"/>
    <col min="40" max="40" width="34.28515625" customWidth="1"/>
    <col min="41" max="41" width="69.42578125" customWidth="1"/>
    <col min="42" max="42" width="36.28515625" customWidth="1"/>
    <col min="43" max="43" width="50.7109375" customWidth="1"/>
    <col min="44" max="44" width="29.7109375" customWidth="1"/>
    <col min="45" max="45" width="63.28515625" customWidth="1"/>
    <col min="46" max="46" width="32.85546875" customWidth="1"/>
    <col min="47" max="47" width="25.28515625" customWidth="1"/>
    <col min="48" max="48" width="25.5703125" customWidth="1"/>
    <col min="49" max="49" width="37.85546875" customWidth="1"/>
    <col min="50" max="50" width="23.28515625" customWidth="1"/>
    <col min="53" max="53" width="28.140625" customWidth="1"/>
    <col min="54" max="54" width="95.7109375" customWidth="1"/>
    <col min="55" max="55" width="71" customWidth="1"/>
    <col min="56" max="56" width="77.85546875" customWidth="1"/>
    <col min="57" max="57" width="83.7109375" customWidth="1"/>
    <col min="58" max="58" width="22" customWidth="1"/>
    <col min="59" max="59" width="21" customWidth="1"/>
  </cols>
  <sheetData>
    <row r="1" spans="1:59" ht="92.25" customHeight="1" x14ac:dyDescent="0.25">
      <c r="A1" s="12" t="s">
        <v>52</v>
      </c>
      <c r="B1" s="17" t="s">
        <v>536</v>
      </c>
      <c r="C1" s="35" t="s">
        <v>519</v>
      </c>
      <c r="D1" s="33" t="s">
        <v>521</v>
      </c>
      <c r="E1" s="35" t="s">
        <v>53</v>
      </c>
      <c r="F1" s="35" t="s">
        <v>54</v>
      </c>
      <c r="G1" s="35" t="s">
        <v>55</v>
      </c>
      <c r="H1" s="25" t="s">
        <v>537</v>
      </c>
      <c r="I1" s="53" t="s">
        <v>508</v>
      </c>
      <c r="J1" s="33" t="s">
        <v>509</v>
      </c>
      <c r="K1" s="33" t="s">
        <v>510</v>
      </c>
      <c r="L1" s="35" t="s">
        <v>53</v>
      </c>
      <c r="M1" s="35" t="s">
        <v>111</v>
      </c>
      <c r="N1" s="35" t="s">
        <v>55</v>
      </c>
      <c r="O1" s="17" t="s">
        <v>407</v>
      </c>
      <c r="P1" s="33" t="s">
        <v>317</v>
      </c>
      <c r="Q1" s="35" t="s">
        <v>53</v>
      </c>
      <c r="R1" s="35" t="s">
        <v>54</v>
      </c>
      <c r="S1" s="35" t="s">
        <v>55</v>
      </c>
      <c r="T1" s="41" t="s">
        <v>527</v>
      </c>
      <c r="U1" s="33" t="s">
        <v>320</v>
      </c>
      <c r="V1" s="33" t="s">
        <v>53</v>
      </c>
      <c r="W1" s="33" t="s">
        <v>54</v>
      </c>
      <c r="X1" s="25" t="s">
        <v>1047</v>
      </c>
      <c r="Y1" s="33" t="s">
        <v>322</v>
      </c>
      <c r="Z1" s="121" t="s">
        <v>1202</v>
      </c>
      <c r="AA1" s="121" t="s">
        <v>1203</v>
      </c>
      <c r="AB1" s="121" t="s">
        <v>323</v>
      </c>
      <c r="AC1" s="61" t="s">
        <v>326</v>
      </c>
      <c r="AD1" s="61" t="s">
        <v>327</v>
      </c>
      <c r="AE1" s="33" t="s">
        <v>53</v>
      </c>
      <c r="AF1" s="33" t="s">
        <v>54</v>
      </c>
      <c r="AG1" s="25" t="s">
        <v>528</v>
      </c>
      <c r="AH1" s="33" t="s">
        <v>328</v>
      </c>
      <c r="AI1" s="33" t="s">
        <v>53</v>
      </c>
      <c r="AJ1" s="33" t="s">
        <v>54</v>
      </c>
      <c r="AK1" s="25" t="s">
        <v>482</v>
      </c>
      <c r="AL1" s="33" t="s">
        <v>331</v>
      </c>
      <c r="AM1" s="33" t="s">
        <v>332</v>
      </c>
      <c r="AN1" s="33" t="s">
        <v>333</v>
      </c>
      <c r="AO1" s="33" t="s">
        <v>53</v>
      </c>
      <c r="AP1" s="33" t="s">
        <v>54</v>
      </c>
      <c r="AQ1" s="33" t="s">
        <v>55</v>
      </c>
      <c r="AR1" s="25" t="s">
        <v>518</v>
      </c>
      <c r="AS1" s="53" t="s">
        <v>302</v>
      </c>
      <c r="AT1" s="33" t="s">
        <v>53</v>
      </c>
      <c r="AU1" s="33" t="s">
        <v>54</v>
      </c>
      <c r="AV1" s="87" t="s">
        <v>483</v>
      </c>
      <c r="AW1" s="33" t="s">
        <v>484</v>
      </c>
      <c r="AX1" s="33" t="s">
        <v>53</v>
      </c>
      <c r="AY1" s="33" t="s">
        <v>54</v>
      </c>
      <c r="AZ1" s="33" t="s">
        <v>55</v>
      </c>
      <c r="BA1" s="87" t="s">
        <v>1026</v>
      </c>
      <c r="BB1" s="121" t="s">
        <v>1050</v>
      </c>
      <c r="BC1" s="121" t="s">
        <v>1071</v>
      </c>
      <c r="BD1" s="121" t="s">
        <v>1048</v>
      </c>
      <c r="BE1" s="121" t="s">
        <v>53</v>
      </c>
      <c r="BF1" s="121" t="s">
        <v>54</v>
      </c>
      <c r="BG1" s="121" t="s">
        <v>55</v>
      </c>
    </row>
    <row r="2" spans="1:59" s="188" customFormat="1" ht="22.5" customHeight="1" x14ac:dyDescent="0.25">
      <c r="A2" s="184">
        <v>2012</v>
      </c>
      <c r="B2" s="189"/>
      <c r="C2" s="119">
        <v>25</v>
      </c>
      <c r="D2" s="119">
        <v>1</v>
      </c>
      <c r="E2" s="190"/>
      <c r="F2" s="190"/>
      <c r="G2" s="190"/>
      <c r="H2" s="185"/>
      <c r="I2" s="119">
        <v>12</v>
      </c>
      <c r="J2" s="119">
        <v>18</v>
      </c>
      <c r="K2" s="119">
        <v>3</v>
      </c>
      <c r="L2" s="190"/>
      <c r="M2" s="190"/>
      <c r="N2" s="190"/>
      <c r="O2" s="189"/>
      <c r="P2" s="195">
        <v>474.93</v>
      </c>
      <c r="Q2" s="196" t="s">
        <v>1139</v>
      </c>
      <c r="R2" s="196" t="s">
        <v>1140</v>
      </c>
      <c r="S2" s="190"/>
      <c r="T2" s="189"/>
      <c r="U2" s="119">
        <v>3214</v>
      </c>
      <c r="V2" s="187"/>
      <c r="W2" s="187"/>
      <c r="X2" s="185"/>
      <c r="Y2" s="94">
        <v>0.5</v>
      </c>
      <c r="Z2" s="94">
        <v>0.5</v>
      </c>
      <c r="AA2" s="94">
        <v>0.3</v>
      </c>
      <c r="AB2" s="94">
        <v>0.4</v>
      </c>
      <c r="AC2" s="143">
        <v>1.2841199999999999</v>
      </c>
      <c r="AD2" s="143">
        <v>0.42803999999999998</v>
      </c>
      <c r="AE2" s="187"/>
      <c r="AF2" s="187"/>
      <c r="AG2" s="185"/>
      <c r="AH2" s="94">
        <v>0.62</v>
      </c>
      <c r="AI2" s="187"/>
      <c r="AJ2" s="187"/>
      <c r="AK2" s="185"/>
      <c r="AL2" s="94">
        <v>0.12</v>
      </c>
      <c r="AM2" s="94">
        <v>0.16</v>
      </c>
      <c r="AN2" s="94">
        <v>0.16500000000000001</v>
      </c>
      <c r="AO2" s="187"/>
      <c r="AP2" s="187"/>
      <c r="AQ2" s="187"/>
      <c r="AR2" s="185"/>
      <c r="AS2" s="98">
        <v>6</v>
      </c>
      <c r="AT2" s="187"/>
      <c r="AU2" s="187"/>
      <c r="AV2" s="185"/>
      <c r="AW2" s="324" t="s">
        <v>487</v>
      </c>
      <c r="AX2" s="187"/>
      <c r="AY2" s="187"/>
      <c r="AZ2" s="187"/>
      <c r="BA2" s="185"/>
      <c r="BB2" s="318" t="s">
        <v>1051</v>
      </c>
      <c r="BC2" s="318" t="s">
        <v>1072</v>
      </c>
      <c r="BD2" s="318" t="s">
        <v>1052</v>
      </c>
      <c r="BE2" s="187"/>
      <c r="BF2" s="187"/>
      <c r="BG2" s="187"/>
    </row>
    <row r="3" spans="1:59" ht="15" customHeight="1" x14ac:dyDescent="0.25">
      <c r="A3">
        <v>2011</v>
      </c>
      <c r="C3">
        <v>25</v>
      </c>
      <c r="D3">
        <v>1</v>
      </c>
      <c r="I3">
        <v>12</v>
      </c>
      <c r="J3">
        <v>18</v>
      </c>
      <c r="K3">
        <v>3</v>
      </c>
      <c r="P3" s="98">
        <v>466.99</v>
      </c>
      <c r="Q3" t="s">
        <v>319</v>
      </c>
      <c r="R3" s="14" t="s">
        <v>1137</v>
      </c>
      <c r="U3">
        <v>3214</v>
      </c>
      <c r="V3" t="s">
        <v>342</v>
      </c>
      <c r="W3" s="14" t="s">
        <v>535</v>
      </c>
      <c r="Y3" s="94">
        <v>0.5</v>
      </c>
      <c r="Z3" s="94">
        <v>0.5</v>
      </c>
      <c r="AA3" s="94">
        <v>0.3</v>
      </c>
      <c r="AB3" s="94">
        <v>0.4</v>
      </c>
      <c r="AC3" s="143">
        <v>1.2841199999999999</v>
      </c>
      <c r="AD3" s="143">
        <v>0.42803999999999998</v>
      </c>
      <c r="AH3" s="94">
        <v>0.62</v>
      </c>
      <c r="AL3" s="94">
        <v>0.12</v>
      </c>
      <c r="AM3" s="94">
        <v>0.16</v>
      </c>
      <c r="AN3" s="94">
        <v>0.16500000000000001</v>
      </c>
      <c r="AS3" s="98">
        <v>6</v>
      </c>
      <c r="AW3" s="325"/>
      <c r="AX3" s="43" t="s">
        <v>489</v>
      </c>
      <c r="AY3" s="14">
        <v>40416</v>
      </c>
      <c r="AZ3" t="s">
        <v>490</v>
      </c>
      <c r="BB3" s="318"/>
      <c r="BC3" s="318"/>
      <c r="BD3" s="318"/>
      <c r="BE3" t="s">
        <v>1053</v>
      </c>
      <c r="BF3" s="120">
        <v>40544</v>
      </c>
      <c r="BG3" t="s">
        <v>1089</v>
      </c>
    </row>
    <row r="4" spans="1:59" ht="57" customHeight="1" x14ac:dyDescent="0.25">
      <c r="A4">
        <v>2010</v>
      </c>
      <c r="C4">
        <v>25</v>
      </c>
      <c r="D4">
        <v>1</v>
      </c>
      <c r="E4" s="43" t="s">
        <v>530</v>
      </c>
      <c r="F4" s="72" t="s">
        <v>1216</v>
      </c>
      <c r="G4" s="43" t="s">
        <v>531</v>
      </c>
      <c r="I4">
        <v>12</v>
      </c>
      <c r="J4">
        <v>18</v>
      </c>
      <c r="K4">
        <v>3</v>
      </c>
      <c r="L4" t="s">
        <v>538</v>
      </c>
      <c r="M4" t="s">
        <v>532</v>
      </c>
      <c r="P4" s="98">
        <v>460.09</v>
      </c>
      <c r="Q4" t="s">
        <v>318</v>
      </c>
      <c r="R4" s="14" t="s">
        <v>1138</v>
      </c>
      <c r="U4">
        <v>0</v>
      </c>
      <c r="Y4" s="94">
        <v>0.5</v>
      </c>
      <c r="Z4" s="94">
        <v>0.5</v>
      </c>
      <c r="AA4" s="94">
        <v>0.3</v>
      </c>
      <c r="AB4" s="94">
        <v>0.4</v>
      </c>
      <c r="AC4" s="143">
        <v>1.2841199999999999</v>
      </c>
      <c r="AD4" s="143">
        <v>0.42803999999999998</v>
      </c>
      <c r="AE4" t="s">
        <v>340</v>
      </c>
      <c r="AF4" s="14" t="s">
        <v>534</v>
      </c>
      <c r="AH4" s="94">
        <v>0.62</v>
      </c>
      <c r="AI4" t="s">
        <v>341</v>
      </c>
      <c r="AJ4" s="14" t="s">
        <v>533</v>
      </c>
      <c r="AL4" s="94">
        <v>0.12</v>
      </c>
      <c r="AM4" s="94">
        <v>0.16</v>
      </c>
      <c r="AN4" s="94">
        <v>0.16500000000000001</v>
      </c>
      <c r="AO4" s="43" t="s">
        <v>542</v>
      </c>
      <c r="AP4" s="72" t="s">
        <v>532</v>
      </c>
      <c r="AQ4" s="42" t="s">
        <v>543</v>
      </c>
      <c r="AS4" s="98">
        <v>6</v>
      </c>
      <c r="AT4" s="34" t="s">
        <v>539</v>
      </c>
      <c r="AU4" s="14" t="s">
        <v>532</v>
      </c>
      <c r="AW4" s="326"/>
      <c r="AX4" s="43" t="s">
        <v>488</v>
      </c>
      <c r="AY4" s="14">
        <v>39919</v>
      </c>
      <c r="BB4" s="318"/>
      <c r="BC4" s="318"/>
      <c r="BD4" s="318"/>
      <c r="BE4" s="43" t="s">
        <v>1073</v>
      </c>
      <c r="BF4" s="72">
        <v>39919</v>
      </c>
    </row>
    <row r="5" spans="1:59" x14ac:dyDescent="0.25">
      <c r="A5">
        <v>2009</v>
      </c>
      <c r="P5" s="98">
        <v>0</v>
      </c>
      <c r="U5">
        <v>0</v>
      </c>
      <c r="Y5" s="94">
        <v>0</v>
      </c>
      <c r="Z5" s="94">
        <v>0</v>
      </c>
      <c r="AA5" s="94">
        <v>0</v>
      </c>
      <c r="AB5" s="94">
        <v>0</v>
      </c>
      <c r="AC5" s="138">
        <v>0</v>
      </c>
      <c r="AD5" s="138">
        <v>0</v>
      </c>
      <c r="AH5" s="94">
        <v>0</v>
      </c>
      <c r="AL5" s="94">
        <v>0</v>
      </c>
      <c r="AM5" s="94">
        <v>0</v>
      </c>
      <c r="AN5" s="94">
        <v>0</v>
      </c>
      <c r="AS5" s="98">
        <v>0</v>
      </c>
    </row>
    <row r="6" spans="1:59" x14ac:dyDescent="0.25">
      <c r="A6">
        <v>2008</v>
      </c>
      <c r="P6" s="98">
        <v>0</v>
      </c>
      <c r="U6">
        <v>0</v>
      </c>
      <c r="Y6" s="94">
        <v>0</v>
      </c>
      <c r="Z6" s="94">
        <v>0</v>
      </c>
      <c r="AA6" s="94">
        <v>0</v>
      </c>
      <c r="AB6" s="94">
        <v>0</v>
      </c>
      <c r="AC6" s="138">
        <v>0</v>
      </c>
      <c r="AD6" s="138">
        <v>0</v>
      </c>
      <c r="AH6" s="94">
        <v>0</v>
      </c>
      <c r="AL6" s="94">
        <v>0</v>
      </c>
      <c r="AM6" s="94">
        <v>0</v>
      </c>
      <c r="AN6" s="94">
        <v>0</v>
      </c>
      <c r="AS6" s="98">
        <v>0</v>
      </c>
    </row>
    <row r="7" spans="1:59" x14ac:dyDescent="0.25">
      <c r="A7">
        <v>2007</v>
      </c>
      <c r="P7" s="98">
        <v>0</v>
      </c>
      <c r="U7">
        <v>0</v>
      </c>
      <c r="Y7" s="94">
        <v>0</v>
      </c>
      <c r="Z7" s="94">
        <v>0</v>
      </c>
      <c r="AA7" s="94">
        <v>0</v>
      </c>
      <c r="AB7" s="94">
        <v>0</v>
      </c>
      <c r="AC7" s="138">
        <v>0</v>
      </c>
      <c r="AD7" s="138">
        <v>0</v>
      </c>
      <c r="AH7" s="94">
        <v>0</v>
      </c>
      <c r="AL7" s="94">
        <v>0</v>
      </c>
      <c r="AM7" s="94">
        <v>0</v>
      </c>
      <c r="AN7" s="94">
        <v>0</v>
      </c>
      <c r="AS7" s="98">
        <v>0</v>
      </c>
    </row>
    <row r="8" spans="1:59" x14ac:dyDescent="0.25">
      <c r="A8">
        <v>2006</v>
      </c>
      <c r="P8" s="98">
        <v>0</v>
      </c>
      <c r="U8">
        <v>0</v>
      </c>
      <c r="Y8" s="94">
        <v>0</v>
      </c>
      <c r="Z8" s="94">
        <v>0</v>
      </c>
      <c r="AA8" s="94">
        <v>0</v>
      </c>
      <c r="AB8" s="94">
        <v>0</v>
      </c>
      <c r="AC8" s="138">
        <v>0</v>
      </c>
      <c r="AD8" s="138">
        <v>0</v>
      </c>
      <c r="AH8" s="94">
        <v>0</v>
      </c>
      <c r="AL8" s="94">
        <v>0</v>
      </c>
      <c r="AM8" s="94">
        <v>0</v>
      </c>
      <c r="AN8" s="94">
        <v>0</v>
      </c>
      <c r="AS8" s="98">
        <v>0</v>
      </c>
    </row>
    <row r="9" spans="1:59" x14ac:dyDescent="0.25">
      <c r="A9">
        <v>2005</v>
      </c>
      <c r="P9" s="98">
        <v>0</v>
      </c>
      <c r="U9">
        <v>0</v>
      </c>
      <c r="Y9" s="94">
        <v>0</v>
      </c>
      <c r="Z9" s="94">
        <v>0</v>
      </c>
      <c r="AA9" s="94">
        <v>0</v>
      </c>
      <c r="AB9" s="94">
        <v>0</v>
      </c>
      <c r="AC9" s="138">
        <v>0</v>
      </c>
      <c r="AD9" s="138">
        <v>0</v>
      </c>
      <c r="AH9" s="94">
        <v>0</v>
      </c>
      <c r="AL9" s="94">
        <v>0</v>
      </c>
      <c r="AM9" s="94">
        <v>0</v>
      </c>
      <c r="AN9" s="94">
        <v>0</v>
      </c>
      <c r="AS9" s="98">
        <v>0</v>
      </c>
    </row>
    <row r="10" spans="1:59" x14ac:dyDescent="0.25">
      <c r="A10">
        <v>2004</v>
      </c>
      <c r="P10" s="98">
        <v>0</v>
      </c>
      <c r="U10">
        <v>0</v>
      </c>
      <c r="Y10" s="94">
        <v>0</v>
      </c>
      <c r="Z10" s="94">
        <v>0</v>
      </c>
      <c r="AA10" s="94">
        <v>0</v>
      </c>
      <c r="AB10" s="94">
        <v>0</v>
      </c>
      <c r="AC10" s="138">
        <v>0</v>
      </c>
      <c r="AD10" s="138">
        <v>0</v>
      </c>
      <c r="AH10" s="94">
        <v>0</v>
      </c>
      <c r="AL10" s="94">
        <v>0</v>
      </c>
      <c r="AM10" s="94">
        <v>0</v>
      </c>
      <c r="AN10" s="94">
        <v>0</v>
      </c>
      <c r="AS10" s="98">
        <v>0</v>
      </c>
    </row>
    <row r="11" spans="1:59" x14ac:dyDescent="0.25">
      <c r="A11">
        <v>2003</v>
      </c>
      <c r="P11" s="98">
        <v>0</v>
      </c>
      <c r="U11">
        <v>0</v>
      </c>
      <c r="Y11" s="94">
        <v>0</v>
      </c>
      <c r="Z11" s="94">
        <v>0</v>
      </c>
      <c r="AA11" s="94">
        <v>0</v>
      </c>
      <c r="AB11" s="94">
        <v>0</v>
      </c>
      <c r="AC11" s="138">
        <v>0</v>
      </c>
      <c r="AD11" s="138">
        <v>0</v>
      </c>
      <c r="AH11" s="94">
        <v>0</v>
      </c>
      <c r="AL11" s="94">
        <v>0</v>
      </c>
      <c r="AM11" s="94">
        <v>0</v>
      </c>
      <c r="AN11" s="94">
        <v>0</v>
      </c>
      <c r="AS11" s="98">
        <v>0</v>
      </c>
    </row>
    <row r="12" spans="1:59" x14ac:dyDescent="0.25">
      <c r="A12">
        <v>2002</v>
      </c>
      <c r="P12" s="98">
        <v>0</v>
      </c>
      <c r="U12">
        <v>0</v>
      </c>
      <c r="Y12" s="94">
        <v>0</v>
      </c>
      <c r="Z12" s="94">
        <v>0</v>
      </c>
      <c r="AA12" s="94">
        <v>0</v>
      </c>
      <c r="AB12" s="94">
        <v>0</v>
      </c>
      <c r="AC12" s="138">
        <v>0</v>
      </c>
      <c r="AD12" s="138">
        <v>0</v>
      </c>
      <c r="AH12" s="94">
        <v>0</v>
      </c>
      <c r="AL12" s="94">
        <v>0</v>
      </c>
      <c r="AM12" s="94">
        <v>0</v>
      </c>
      <c r="AN12" s="94">
        <v>0</v>
      </c>
      <c r="AS12" s="98">
        <v>0</v>
      </c>
    </row>
    <row r="13" spans="1:59" x14ac:dyDescent="0.25">
      <c r="A13">
        <v>2001</v>
      </c>
      <c r="P13" s="95">
        <v>0</v>
      </c>
      <c r="U13">
        <v>0</v>
      </c>
      <c r="Y13" s="94">
        <v>0</v>
      </c>
      <c r="Z13" s="94">
        <v>0</v>
      </c>
      <c r="AA13" s="94">
        <v>0</v>
      </c>
      <c r="AB13" s="94">
        <v>0</v>
      </c>
      <c r="AC13" s="138">
        <v>0</v>
      </c>
      <c r="AD13" s="138">
        <v>0</v>
      </c>
      <c r="AH13" s="94">
        <v>0</v>
      </c>
      <c r="AL13" s="94">
        <v>0</v>
      </c>
      <c r="AM13" s="94">
        <v>0</v>
      </c>
      <c r="AN13" s="94">
        <v>0</v>
      </c>
      <c r="AS13" s="95">
        <v>0</v>
      </c>
    </row>
    <row r="14" spans="1:59" x14ac:dyDescent="0.25">
      <c r="A14">
        <v>2000</v>
      </c>
      <c r="P14" s="95">
        <v>0</v>
      </c>
      <c r="U14">
        <v>0</v>
      </c>
      <c r="Y14" s="94">
        <v>0</v>
      </c>
      <c r="Z14" s="94">
        <v>0</v>
      </c>
      <c r="AA14" s="94">
        <v>0</v>
      </c>
      <c r="AB14" s="94">
        <v>0</v>
      </c>
      <c r="AC14" s="138">
        <v>0</v>
      </c>
      <c r="AD14" s="138">
        <v>0</v>
      </c>
      <c r="AH14" s="94">
        <v>0</v>
      </c>
      <c r="AL14" s="94">
        <v>0</v>
      </c>
      <c r="AM14" s="94">
        <v>0</v>
      </c>
      <c r="AN14" s="94">
        <v>0</v>
      </c>
      <c r="AS14" s="95">
        <v>0</v>
      </c>
    </row>
    <row r="15" spans="1:59" x14ac:dyDescent="0.25">
      <c r="A15">
        <v>1999</v>
      </c>
      <c r="P15" s="95">
        <v>0</v>
      </c>
      <c r="U15">
        <v>0</v>
      </c>
      <c r="Y15" s="94">
        <v>0</v>
      </c>
      <c r="Z15" s="94">
        <v>0</v>
      </c>
      <c r="AA15" s="94">
        <v>0</v>
      </c>
      <c r="AB15" s="94">
        <v>0</v>
      </c>
      <c r="AC15" s="138">
        <v>0</v>
      </c>
      <c r="AD15" s="138">
        <v>0</v>
      </c>
      <c r="AH15" s="94">
        <v>0</v>
      </c>
      <c r="AL15" s="94">
        <v>0</v>
      </c>
      <c r="AM15" s="94">
        <v>0</v>
      </c>
      <c r="AN15" s="94">
        <v>0</v>
      </c>
      <c r="AS15" s="95">
        <v>0</v>
      </c>
    </row>
    <row r="16" spans="1:59" x14ac:dyDescent="0.25">
      <c r="A16">
        <v>1998</v>
      </c>
      <c r="P16" s="95">
        <v>0</v>
      </c>
      <c r="U16">
        <v>0</v>
      </c>
      <c r="Y16" s="94">
        <v>0</v>
      </c>
      <c r="Z16" s="94">
        <v>0</v>
      </c>
      <c r="AA16" s="94">
        <v>0</v>
      </c>
      <c r="AB16" s="94">
        <v>0</v>
      </c>
      <c r="AC16" s="138">
        <v>0</v>
      </c>
      <c r="AD16" s="138">
        <v>0</v>
      </c>
      <c r="AH16" s="94">
        <v>0</v>
      </c>
      <c r="AL16" s="94">
        <v>0</v>
      </c>
      <c r="AM16" s="94">
        <v>0</v>
      </c>
      <c r="AN16" s="94">
        <v>0</v>
      </c>
      <c r="AS16" s="95">
        <v>0</v>
      </c>
    </row>
    <row r="17" spans="1:45" x14ac:dyDescent="0.25">
      <c r="A17">
        <v>1997</v>
      </c>
      <c r="P17" s="95">
        <v>0</v>
      </c>
      <c r="U17">
        <v>0</v>
      </c>
      <c r="Y17" s="94">
        <v>0</v>
      </c>
      <c r="Z17" s="94">
        <v>0</v>
      </c>
      <c r="AA17" s="94">
        <v>0</v>
      </c>
      <c r="AB17" s="94">
        <v>0</v>
      </c>
      <c r="AC17" s="138">
        <v>0</v>
      </c>
      <c r="AD17" s="138">
        <v>0</v>
      </c>
      <c r="AH17" s="94">
        <v>0</v>
      </c>
      <c r="AL17" s="94">
        <v>0</v>
      </c>
      <c r="AM17" s="94">
        <v>0</v>
      </c>
      <c r="AN17" s="94">
        <v>0</v>
      </c>
      <c r="AS17" s="95">
        <v>0</v>
      </c>
    </row>
    <row r="18" spans="1:45" ht="46.5" customHeight="1" x14ac:dyDescent="0.25"/>
    <row r="19" spans="1:45" ht="145.5" customHeight="1" x14ac:dyDescent="0.25">
      <c r="A19" s="13" t="s">
        <v>55</v>
      </c>
      <c r="B19" s="40"/>
      <c r="E19" s="82" t="s">
        <v>529</v>
      </c>
      <c r="P19" s="40"/>
      <c r="Q19" s="43"/>
      <c r="R19" s="43"/>
      <c r="S19" s="43"/>
      <c r="U19" s="82" t="s">
        <v>321</v>
      </c>
      <c r="AK19" s="236" t="s">
        <v>1204</v>
      </c>
      <c r="AL19" s="62"/>
    </row>
    <row r="20" spans="1:45" x14ac:dyDescent="0.25">
      <c r="U20" s="31"/>
    </row>
  </sheetData>
  <mergeCells count="4">
    <mergeCell ref="AW2:AW4"/>
    <mergeCell ref="BB2:BB4"/>
    <mergeCell ref="BC2:BC4"/>
    <mergeCell ref="BD2:BD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A39"/>
  <sheetViews>
    <sheetView workbookViewId="0">
      <pane xSplit="1" ySplit="1" topLeftCell="CE2" activePane="bottomRight" state="frozen"/>
      <selection pane="topRight" activeCell="B1" sqref="B1"/>
      <selection pane="bottomLeft" activeCell="A2" sqref="A2"/>
      <selection pane="bottomRight" activeCell="CI18" sqref="CI18"/>
    </sheetView>
  </sheetViews>
  <sheetFormatPr baseColWidth="10" defaultColWidth="11.42578125" defaultRowHeight="15" x14ac:dyDescent="0.25"/>
  <cols>
    <col min="1" max="1" width="24.5703125" customWidth="1"/>
    <col min="2" max="2" width="25.28515625" customWidth="1"/>
    <col min="3" max="3" width="68.7109375" customWidth="1"/>
    <col min="4" max="4" width="61" customWidth="1"/>
    <col min="5" max="5" width="18" customWidth="1"/>
    <col min="6" max="6" width="20.28515625" customWidth="1"/>
    <col min="7" max="7" width="32.7109375" customWidth="1"/>
    <col min="8" max="8" width="28.28515625" customWidth="1"/>
    <col min="9" max="9" width="31.140625" customWidth="1"/>
    <col min="10" max="10" width="38.85546875" customWidth="1"/>
    <col min="11" max="11" width="33.42578125" customWidth="1"/>
    <col min="12" max="12" width="21.140625" customWidth="1"/>
    <col min="13" max="13" width="37" customWidth="1"/>
    <col min="14" max="14" width="58.7109375" customWidth="1"/>
    <col min="15" max="15" width="24.85546875" customWidth="1"/>
    <col min="16" max="16" width="18.5703125" customWidth="1"/>
    <col min="17" max="17" width="35.85546875" customWidth="1"/>
    <col min="18" max="18" width="36.5703125" customWidth="1"/>
    <col min="19" max="19" width="26.140625" customWidth="1"/>
    <col min="20" max="20" width="23" customWidth="1"/>
    <col min="21" max="21" width="27.5703125" customWidth="1"/>
    <col min="22" max="22" width="44.85546875" customWidth="1"/>
    <col min="23" max="23" width="62.7109375" customWidth="1"/>
    <col min="24" max="24" width="28.28515625" customWidth="1"/>
    <col min="25" max="25" width="35.7109375" customWidth="1"/>
    <col min="26" max="26" width="26.140625" customWidth="1"/>
    <col min="27" max="27" width="25.85546875" customWidth="1"/>
    <col min="28" max="28" width="32.42578125" customWidth="1"/>
    <col min="29" max="29" width="25.28515625" customWidth="1"/>
    <col min="30" max="30" width="17.5703125" customWidth="1"/>
    <col min="31" max="31" width="21.42578125" customWidth="1"/>
    <col min="32" max="32" width="23.140625" customWidth="1"/>
    <col min="33" max="33" width="24.28515625" customWidth="1"/>
    <col min="34" max="34" width="20.28515625" customWidth="1"/>
    <col min="35" max="35" width="33.85546875" customWidth="1"/>
    <col min="36" max="36" width="26.140625" customWidth="1"/>
    <col min="37" max="37" width="21.42578125" customWidth="1"/>
    <col min="38" max="38" width="23" customWidth="1"/>
    <col min="39" max="39" width="31.28515625" customWidth="1"/>
    <col min="40" max="40" width="31" customWidth="1"/>
    <col min="41" max="41" width="24.5703125" customWidth="1"/>
    <col min="42" max="42" width="25.42578125" customWidth="1"/>
    <col min="43" max="43" width="27.42578125" customWidth="1"/>
    <col min="44" max="44" width="32.42578125" customWidth="1"/>
    <col min="45" max="45" width="37.140625" customWidth="1"/>
    <col min="46" max="46" width="65.140625" customWidth="1"/>
    <col min="47" max="47" width="34.85546875" customWidth="1"/>
    <col min="48" max="48" width="74.85546875" customWidth="1"/>
    <col min="51" max="52" width="43.85546875" customWidth="1"/>
    <col min="53" max="53" width="47.85546875" customWidth="1"/>
    <col min="54" max="54" width="58.28515625" customWidth="1"/>
    <col min="55" max="55" width="37.5703125" customWidth="1"/>
    <col min="56" max="56" width="59.42578125" customWidth="1"/>
    <col min="57" max="57" width="34.28515625" customWidth="1"/>
    <col min="58" max="58" width="59.7109375" customWidth="1"/>
    <col min="59" max="59" width="66.85546875" customWidth="1"/>
    <col min="60" max="60" width="42.5703125" customWidth="1"/>
    <col min="61" max="61" width="48" customWidth="1"/>
    <col min="62" max="62" width="32" customWidth="1"/>
    <col min="63" max="63" width="27.5703125" customWidth="1"/>
    <col min="64" max="64" width="30.85546875" customWidth="1"/>
    <col min="65" max="65" width="28.85546875" customWidth="1"/>
    <col min="66" max="66" width="24.5703125" customWidth="1"/>
    <col min="67" max="67" width="30.7109375" customWidth="1"/>
    <col min="68" max="68" width="28.140625" customWidth="1"/>
    <col min="69" max="69" width="24.140625" customWidth="1"/>
    <col min="70" max="70" width="27.140625" customWidth="1"/>
    <col min="71" max="71" width="24.140625" customWidth="1"/>
    <col min="72" max="72" width="25.140625" customWidth="1"/>
    <col min="73" max="73" width="23.7109375" customWidth="1"/>
    <col min="74" max="74" width="19.5703125" customWidth="1"/>
    <col min="75" max="75" width="21" customWidth="1"/>
    <col min="76" max="76" width="25.7109375" customWidth="1"/>
    <col min="77" max="77" width="23.140625" customWidth="1"/>
    <col min="78" max="78" width="21.140625" customWidth="1"/>
    <col min="79" max="79" width="21.5703125" customWidth="1"/>
    <col min="80" max="80" width="19.85546875" customWidth="1"/>
    <col min="81" max="81" width="20.85546875" customWidth="1"/>
    <col min="82" max="82" width="23.85546875" customWidth="1"/>
    <col min="83" max="83" width="25.42578125" customWidth="1"/>
    <col min="84" max="84" width="27.28515625" customWidth="1"/>
    <col min="85" max="85" width="82.42578125" customWidth="1"/>
    <col min="86" max="86" width="63.28515625" customWidth="1"/>
    <col min="87" max="87" width="41.85546875" customWidth="1"/>
    <col min="88" max="88" width="42.5703125" customWidth="1"/>
    <col min="89" max="89" width="31.7109375" customWidth="1"/>
    <col min="90" max="91" width="23.42578125" customWidth="1"/>
    <col min="92" max="92" width="20.85546875" customWidth="1"/>
    <col min="93" max="93" width="24" customWidth="1"/>
    <col min="94" max="94" width="21.28515625" customWidth="1"/>
    <col min="95" max="95" width="23.5703125" customWidth="1"/>
    <col min="96" max="96" width="24.42578125" customWidth="1"/>
    <col min="97" max="97" width="24.85546875" customWidth="1"/>
    <col min="98" max="98" width="23.85546875" customWidth="1"/>
    <col min="99" max="99" width="23.140625" customWidth="1"/>
    <col min="100" max="100" width="23.42578125" customWidth="1"/>
    <col min="101" max="101" width="23" customWidth="1"/>
    <col min="102" max="102" width="23.7109375" customWidth="1"/>
    <col min="103" max="103" width="23" customWidth="1"/>
    <col min="104" max="104" width="31.5703125" customWidth="1"/>
    <col min="105" max="105" width="27.42578125" customWidth="1"/>
    <col min="106" max="106" width="25.7109375" customWidth="1"/>
    <col min="107" max="107" width="24.7109375" customWidth="1"/>
    <col min="108" max="108" width="28.5703125" customWidth="1"/>
    <col min="109" max="109" width="32.7109375" customWidth="1"/>
    <col min="110" max="110" width="50.5703125" customWidth="1"/>
    <col min="111" max="111" width="26.85546875" customWidth="1"/>
    <col min="112" max="112" width="32" customWidth="1"/>
    <col min="113" max="113" width="31.42578125" customWidth="1"/>
    <col min="114" max="114" width="29.85546875" customWidth="1"/>
    <col min="115" max="115" width="76.28515625" customWidth="1"/>
    <col min="116" max="116" width="27.42578125" customWidth="1"/>
    <col min="117" max="117" width="34" customWidth="1"/>
    <col min="118" max="118" width="42.28515625" customWidth="1"/>
    <col min="119" max="119" width="34" customWidth="1"/>
    <col min="120" max="120" width="29.7109375" customWidth="1"/>
    <col min="121" max="121" width="34.140625" customWidth="1"/>
    <col min="122" max="122" width="64.42578125" customWidth="1"/>
    <col min="123" max="123" width="59.85546875" customWidth="1"/>
    <col min="124" max="124" width="25.85546875" customWidth="1"/>
    <col min="125" max="125" width="38.5703125" customWidth="1"/>
    <col min="126" max="126" width="19.140625" customWidth="1"/>
    <col min="127" max="127" width="28.140625" customWidth="1"/>
    <col min="128" max="128" width="47.85546875" customWidth="1"/>
    <col min="129" max="129" width="37.7109375" customWidth="1"/>
    <col min="130" max="130" width="26.5703125" customWidth="1"/>
    <col min="131" max="131" width="24.28515625" customWidth="1"/>
    <col min="132" max="132" width="22.5703125" customWidth="1"/>
    <col min="133" max="133" width="57" customWidth="1"/>
    <col min="134" max="134" width="33.5703125" customWidth="1"/>
    <col min="135" max="135" width="22.28515625" customWidth="1"/>
    <col min="136" max="136" width="21.42578125" customWidth="1"/>
    <col min="137" max="137" width="25.42578125" customWidth="1"/>
    <col min="138" max="138" width="23.5703125" customWidth="1"/>
    <col min="139" max="139" width="20.85546875" customWidth="1"/>
    <col min="140" max="140" width="18.7109375" customWidth="1"/>
    <col min="141" max="141" width="20.140625" customWidth="1"/>
    <col min="142" max="142" width="21.42578125" customWidth="1"/>
    <col min="143" max="143" width="20.42578125" customWidth="1"/>
    <col min="144" max="144" width="18.140625" customWidth="1"/>
    <col min="145" max="145" width="19.140625" customWidth="1"/>
    <col min="146" max="146" width="20.140625" customWidth="1"/>
    <col min="147" max="147" width="25" customWidth="1"/>
    <col min="148" max="148" width="16.7109375" customWidth="1"/>
    <col min="151" max="151" width="16" customWidth="1"/>
    <col min="152" max="152" width="16.140625" customWidth="1"/>
    <col min="153" max="153" width="19.5703125" customWidth="1"/>
    <col min="154" max="154" width="16" customWidth="1"/>
    <col min="157" max="157" width="17.28515625" customWidth="1"/>
    <col min="158" max="158" width="15.5703125" customWidth="1"/>
    <col min="159" max="159" width="15.28515625" customWidth="1"/>
    <col min="160" max="160" width="44.42578125" customWidth="1"/>
    <col min="161" max="161" width="44.7109375" customWidth="1"/>
    <col min="162" max="162" width="67.28515625" customWidth="1"/>
    <col min="163" max="163" width="66.42578125" customWidth="1"/>
    <col min="164" max="164" width="67.28515625" customWidth="1"/>
    <col min="165" max="165" width="67" customWidth="1"/>
    <col min="166" max="166" width="51.85546875" customWidth="1"/>
    <col min="167" max="167" width="30.7109375" customWidth="1"/>
    <col min="174" max="174" width="35.85546875" customWidth="1"/>
    <col min="175" max="175" width="38.5703125" customWidth="1"/>
    <col min="176" max="176" width="19.140625" customWidth="1"/>
    <col min="177" max="177" width="26.5703125" customWidth="1"/>
    <col min="178" max="178" width="25.5703125" customWidth="1"/>
    <col min="179" max="179" width="32.85546875" customWidth="1"/>
    <col min="180" max="180" width="30.140625" customWidth="1"/>
    <col min="181" max="181" width="24.5703125" customWidth="1"/>
    <col min="182" max="182" width="23.5703125" customWidth="1"/>
    <col min="183" max="183" width="31.5703125" customWidth="1"/>
    <col min="184" max="188" width="31.5703125" style="206" customWidth="1"/>
    <col min="189" max="189" width="23" customWidth="1"/>
    <col min="190" max="190" width="31.7109375" customWidth="1"/>
    <col min="191" max="191" width="33.140625" customWidth="1"/>
    <col min="192" max="192" width="37" customWidth="1"/>
    <col min="193" max="193" width="21.140625" customWidth="1"/>
    <col min="194" max="194" width="18.85546875" customWidth="1"/>
    <col min="195" max="195" width="19.42578125" customWidth="1"/>
    <col min="196" max="196" width="30.28515625" customWidth="1"/>
    <col min="197" max="197" width="69.85546875" customWidth="1"/>
    <col min="198" max="198" width="18.28515625" customWidth="1"/>
    <col min="200" max="200" width="28.42578125" customWidth="1"/>
    <col min="201" max="201" width="22" customWidth="1"/>
    <col min="202" max="202" width="22.85546875" customWidth="1"/>
    <col min="203" max="203" width="27" customWidth="1"/>
    <col min="204" max="204" width="29" customWidth="1"/>
    <col min="205" max="205" width="84.5703125" customWidth="1"/>
    <col min="206" max="206" width="39.85546875" customWidth="1"/>
  </cols>
  <sheetData>
    <row r="1" spans="1:208" ht="63" customHeight="1" x14ac:dyDescent="0.25">
      <c r="A1" s="61" t="s">
        <v>52</v>
      </c>
      <c r="B1" s="90" t="s">
        <v>376</v>
      </c>
      <c r="C1" s="61" t="s">
        <v>556</v>
      </c>
      <c r="D1" s="61" t="s">
        <v>53</v>
      </c>
      <c r="E1" s="61" t="s">
        <v>54</v>
      </c>
      <c r="F1" s="90" t="s">
        <v>407</v>
      </c>
      <c r="G1" s="61" t="s">
        <v>560</v>
      </c>
      <c r="H1" s="61" t="s">
        <v>53</v>
      </c>
      <c r="I1" s="61" t="s">
        <v>54</v>
      </c>
      <c r="J1" s="90" t="s">
        <v>568</v>
      </c>
      <c r="K1" s="61" t="s">
        <v>567</v>
      </c>
      <c r="L1" s="61" t="s">
        <v>563</v>
      </c>
      <c r="M1" s="61" t="s">
        <v>564</v>
      </c>
      <c r="N1" s="61" t="s">
        <v>53</v>
      </c>
      <c r="O1" s="61" t="s">
        <v>54</v>
      </c>
      <c r="Q1" s="90" t="s">
        <v>569</v>
      </c>
      <c r="R1" s="61" t="s">
        <v>570</v>
      </c>
      <c r="S1" s="61" t="s">
        <v>572</v>
      </c>
      <c r="T1" s="61" t="s">
        <v>573</v>
      </c>
      <c r="U1" s="61" t="s">
        <v>574</v>
      </c>
      <c r="V1" s="61" t="s">
        <v>786</v>
      </c>
      <c r="W1" s="61" t="s">
        <v>53</v>
      </c>
      <c r="X1" s="61" t="s">
        <v>54</v>
      </c>
      <c r="Y1" s="61" t="s">
        <v>55</v>
      </c>
      <c r="Z1" s="17" t="s">
        <v>407</v>
      </c>
      <c r="AA1" s="61" t="s">
        <v>590</v>
      </c>
      <c r="AB1" s="61" t="s">
        <v>591</v>
      </c>
      <c r="AC1" s="61" t="s">
        <v>575</v>
      </c>
      <c r="AD1" s="61" t="s">
        <v>576</v>
      </c>
      <c r="AE1" s="61" t="s">
        <v>577</v>
      </c>
      <c r="AF1" s="61" t="s">
        <v>578</v>
      </c>
      <c r="AG1" s="61" t="s">
        <v>579</v>
      </c>
      <c r="AH1" s="61" t="s">
        <v>862</v>
      </c>
      <c r="AI1" s="61" t="s">
        <v>585</v>
      </c>
      <c r="AJ1" s="61" t="s">
        <v>586</v>
      </c>
      <c r="AK1" s="61" t="s">
        <v>587</v>
      </c>
      <c r="AL1" s="61" t="s">
        <v>588</v>
      </c>
      <c r="AM1" s="61" t="s">
        <v>589</v>
      </c>
      <c r="AN1" s="61" t="s">
        <v>580</v>
      </c>
      <c r="AO1" s="61" t="s">
        <v>581</v>
      </c>
      <c r="AP1" s="61" t="s">
        <v>582</v>
      </c>
      <c r="AQ1" s="61" t="s">
        <v>583</v>
      </c>
      <c r="AR1" s="61" t="s">
        <v>864</v>
      </c>
      <c r="AS1" s="61" t="s">
        <v>584</v>
      </c>
      <c r="AT1" s="61" t="s">
        <v>53</v>
      </c>
      <c r="AU1" s="61" t="s">
        <v>54</v>
      </c>
      <c r="AV1" s="61" t="s">
        <v>55</v>
      </c>
      <c r="AY1" s="25" t="s">
        <v>594</v>
      </c>
      <c r="AZ1" s="33" t="s">
        <v>595</v>
      </c>
      <c r="BA1" s="61" t="s">
        <v>593</v>
      </c>
      <c r="BB1" s="61" t="s">
        <v>53</v>
      </c>
      <c r="BC1" s="61" t="s">
        <v>54</v>
      </c>
      <c r="BD1" s="61" t="s">
        <v>55</v>
      </c>
      <c r="BE1" s="90" t="s">
        <v>705</v>
      </c>
      <c r="BF1" s="61" t="s">
        <v>599</v>
      </c>
      <c r="BG1" s="61" t="s">
        <v>53</v>
      </c>
      <c r="BH1" s="61" t="s">
        <v>54</v>
      </c>
      <c r="BI1" s="17" t="s">
        <v>66</v>
      </c>
      <c r="BJ1" s="61" t="s">
        <v>605</v>
      </c>
      <c r="BK1" s="61" t="s">
        <v>608</v>
      </c>
      <c r="BL1" s="61" t="s">
        <v>611</v>
      </c>
      <c r="BM1" s="61" t="s">
        <v>612</v>
      </c>
      <c r="BN1" s="61" t="s">
        <v>615</v>
      </c>
      <c r="BO1" s="61" t="s">
        <v>616</v>
      </c>
      <c r="BP1" s="61" t="s">
        <v>619</v>
      </c>
      <c r="BQ1" s="61" t="s">
        <v>606</v>
      </c>
      <c r="BR1" s="61" t="s">
        <v>609</v>
      </c>
      <c r="BS1" s="61" t="s">
        <v>620</v>
      </c>
      <c r="BT1" s="61" t="s">
        <v>613</v>
      </c>
      <c r="BU1" s="61" t="s">
        <v>621</v>
      </c>
      <c r="BV1" s="61" t="s">
        <v>617</v>
      </c>
      <c r="BW1" s="61" t="s">
        <v>618</v>
      </c>
      <c r="BX1" s="61" t="s">
        <v>607</v>
      </c>
      <c r="BY1" s="61" t="s">
        <v>610</v>
      </c>
      <c r="BZ1" s="61" t="s">
        <v>622</v>
      </c>
      <c r="CA1" s="61" t="s">
        <v>614</v>
      </c>
      <c r="CB1" s="61" t="s">
        <v>623</v>
      </c>
      <c r="CC1" s="61" t="s">
        <v>624</v>
      </c>
      <c r="CD1" s="61" t="s">
        <v>625</v>
      </c>
      <c r="CE1" s="61" t="s">
        <v>871</v>
      </c>
      <c r="CF1" s="61" t="s">
        <v>626</v>
      </c>
      <c r="CG1" s="61" t="s">
        <v>53</v>
      </c>
      <c r="CH1" s="61" t="s">
        <v>54</v>
      </c>
      <c r="CI1" s="61" t="s">
        <v>55</v>
      </c>
      <c r="CJ1" s="90" t="s">
        <v>865</v>
      </c>
      <c r="CK1" s="61" t="s">
        <v>866</v>
      </c>
      <c r="CL1" s="61" t="s">
        <v>630</v>
      </c>
      <c r="CM1" s="61" t="s">
        <v>631</v>
      </c>
      <c r="CN1" s="61" t="s">
        <v>632</v>
      </c>
      <c r="CO1" s="61" t="s">
        <v>633</v>
      </c>
      <c r="CP1" s="61" t="s">
        <v>634</v>
      </c>
      <c r="CQ1" s="61" t="s">
        <v>635</v>
      </c>
      <c r="CR1" s="61" t="s">
        <v>636</v>
      </c>
      <c r="CS1" s="61" t="s">
        <v>867</v>
      </c>
      <c r="CT1" s="61" t="s">
        <v>637</v>
      </c>
      <c r="CU1" s="61" t="s">
        <v>638</v>
      </c>
      <c r="CV1" s="61" t="s">
        <v>639</v>
      </c>
      <c r="CW1" s="61" t="s">
        <v>640</v>
      </c>
      <c r="CX1" s="61" t="s">
        <v>641</v>
      </c>
      <c r="CY1" s="61" t="s">
        <v>642</v>
      </c>
      <c r="CZ1" s="61" t="s">
        <v>643</v>
      </c>
      <c r="DA1" s="61" t="s">
        <v>868</v>
      </c>
      <c r="DB1" s="61" t="s">
        <v>644</v>
      </c>
      <c r="DC1" s="61" t="s">
        <v>645</v>
      </c>
      <c r="DD1" s="61" t="s">
        <v>646</v>
      </c>
      <c r="DE1" s="61" t="s">
        <v>647</v>
      </c>
      <c r="DF1" s="61" t="s">
        <v>648</v>
      </c>
      <c r="DG1" s="61" t="s">
        <v>649</v>
      </c>
      <c r="DH1" s="61" t="s">
        <v>650</v>
      </c>
      <c r="DI1" s="61" t="s">
        <v>663</v>
      </c>
      <c r="DJ1" s="61" t="s">
        <v>665</v>
      </c>
      <c r="DK1" s="61" t="s">
        <v>54</v>
      </c>
      <c r="DL1" s="61" t="s">
        <v>55</v>
      </c>
      <c r="DM1" s="25" t="s">
        <v>824</v>
      </c>
      <c r="DN1" s="61" t="s">
        <v>652</v>
      </c>
      <c r="DO1" s="61" t="s">
        <v>651</v>
      </c>
      <c r="DP1" s="61" t="s">
        <v>653</v>
      </c>
      <c r="DQ1" s="61" t="s">
        <v>654</v>
      </c>
      <c r="DR1" s="61" t="s">
        <v>53</v>
      </c>
      <c r="DS1" s="61" t="s">
        <v>54</v>
      </c>
      <c r="DT1" s="61" t="s">
        <v>55</v>
      </c>
      <c r="DU1" s="90" t="s">
        <v>661</v>
      </c>
      <c r="DV1" s="61" t="s">
        <v>659</v>
      </c>
      <c r="DW1" s="61" t="s">
        <v>657</v>
      </c>
      <c r="DX1" s="61" t="s">
        <v>53</v>
      </c>
      <c r="DY1" s="61" t="s">
        <v>54</v>
      </c>
      <c r="DZ1" s="90" t="s">
        <v>673</v>
      </c>
      <c r="EA1" s="61" t="s">
        <v>53</v>
      </c>
      <c r="EB1" s="61" t="s">
        <v>54</v>
      </c>
      <c r="EC1" s="61" t="s">
        <v>55</v>
      </c>
      <c r="ED1" s="25" t="s">
        <v>739</v>
      </c>
      <c r="EE1" s="61" t="s">
        <v>743</v>
      </c>
      <c r="EF1" s="61" t="s">
        <v>740</v>
      </c>
      <c r="EG1" s="61" t="s">
        <v>742</v>
      </c>
      <c r="EH1" s="61" t="s">
        <v>741</v>
      </c>
      <c r="EI1" s="61" t="s">
        <v>744</v>
      </c>
      <c r="EJ1" s="61" t="s">
        <v>745</v>
      </c>
      <c r="EK1" s="61" t="s">
        <v>746</v>
      </c>
      <c r="EL1" s="61" t="s">
        <v>747</v>
      </c>
      <c r="EM1" s="61" t="s">
        <v>748</v>
      </c>
      <c r="EN1" s="61" t="s">
        <v>749</v>
      </c>
      <c r="EO1" s="61" t="s">
        <v>750</v>
      </c>
      <c r="EP1" s="61" t="s">
        <v>751</v>
      </c>
      <c r="EQ1" s="102" t="s">
        <v>752</v>
      </c>
      <c r="ER1" s="103" t="s">
        <v>753</v>
      </c>
      <c r="ES1" s="103" t="s">
        <v>872</v>
      </c>
      <c r="ET1" s="103" t="s">
        <v>873</v>
      </c>
      <c r="EU1" s="103" t="s">
        <v>754</v>
      </c>
      <c r="EV1" s="103" t="s">
        <v>755</v>
      </c>
      <c r="EW1" s="103" t="s">
        <v>756</v>
      </c>
      <c r="EX1" s="103" t="s">
        <v>757</v>
      </c>
      <c r="EY1" s="103" t="s">
        <v>758</v>
      </c>
      <c r="EZ1" s="103" t="s">
        <v>762</v>
      </c>
      <c r="FA1" s="103" t="s">
        <v>760</v>
      </c>
      <c r="FB1" s="103" t="s">
        <v>761</v>
      </c>
      <c r="FC1" s="103" t="s">
        <v>763</v>
      </c>
      <c r="FD1" s="103" t="s">
        <v>759</v>
      </c>
      <c r="FE1" s="103" t="s">
        <v>721</v>
      </c>
      <c r="FF1" s="103" t="s">
        <v>859</v>
      </c>
      <c r="FG1" s="103" t="s">
        <v>54</v>
      </c>
      <c r="FH1" s="103" t="s">
        <v>55</v>
      </c>
      <c r="FI1" s="103" t="s">
        <v>858</v>
      </c>
      <c r="FJ1" s="103" t="s">
        <v>54</v>
      </c>
      <c r="FK1" s="103" t="s">
        <v>55</v>
      </c>
      <c r="FS1" s="25" t="s">
        <v>764</v>
      </c>
      <c r="FT1" s="33" t="s">
        <v>766</v>
      </c>
      <c r="FU1" s="33" t="s">
        <v>767</v>
      </c>
      <c r="FV1" s="33" t="s">
        <v>768</v>
      </c>
      <c r="FW1" s="33" t="s">
        <v>769</v>
      </c>
      <c r="FX1" s="33" t="s">
        <v>765</v>
      </c>
      <c r="FY1" s="33" t="s">
        <v>773</v>
      </c>
      <c r="FZ1" s="33" t="s">
        <v>772</v>
      </c>
      <c r="GA1" s="104" t="s">
        <v>771</v>
      </c>
      <c r="GB1" s="121" t="s">
        <v>1195</v>
      </c>
      <c r="GC1" s="121" t="s">
        <v>1196</v>
      </c>
      <c r="GD1" s="121" t="s">
        <v>1197</v>
      </c>
      <c r="GE1" s="121" t="s">
        <v>1198</v>
      </c>
      <c r="GF1" s="121" t="s">
        <v>1199</v>
      </c>
      <c r="GG1" s="33" t="s">
        <v>53</v>
      </c>
      <c r="GH1" s="33" t="s">
        <v>54</v>
      </c>
      <c r="GI1" s="33" t="s">
        <v>823</v>
      </c>
      <c r="GJ1" s="85" t="s">
        <v>825</v>
      </c>
      <c r="GK1" s="33" t="s">
        <v>833</v>
      </c>
      <c r="GL1" s="33" t="s">
        <v>870</v>
      </c>
      <c r="GM1" s="33" t="s">
        <v>826</v>
      </c>
      <c r="GN1" s="33" t="s">
        <v>53</v>
      </c>
      <c r="GO1" s="33" t="s">
        <v>54</v>
      </c>
      <c r="GP1" s="33" t="s">
        <v>55</v>
      </c>
      <c r="GR1" s="85" t="s">
        <v>834</v>
      </c>
      <c r="GS1" s="33" t="s">
        <v>835</v>
      </c>
      <c r="GT1" s="33" t="s">
        <v>838</v>
      </c>
      <c r="GU1" s="33" t="s">
        <v>837</v>
      </c>
      <c r="GV1" s="33" t="s">
        <v>836</v>
      </c>
      <c r="GW1" s="33" t="s">
        <v>53</v>
      </c>
      <c r="GX1" s="33" t="s">
        <v>54</v>
      </c>
      <c r="GY1" s="33" t="s">
        <v>55</v>
      </c>
      <c r="GZ1" s="113"/>
    </row>
    <row r="2" spans="1:208" s="174" customFormat="1" ht="18" customHeight="1" x14ac:dyDescent="0.25">
      <c r="A2" s="179">
        <v>2012</v>
      </c>
      <c r="B2" s="173"/>
      <c r="C2" s="393" t="s">
        <v>555</v>
      </c>
      <c r="D2" s="172"/>
      <c r="E2" s="172"/>
      <c r="F2" s="173"/>
      <c r="G2" s="318" t="s">
        <v>561</v>
      </c>
      <c r="H2" s="318" t="s">
        <v>562</v>
      </c>
      <c r="I2" s="392">
        <v>36721</v>
      </c>
      <c r="J2" s="173"/>
      <c r="K2" s="119">
        <v>40</v>
      </c>
      <c r="L2" s="119">
        <v>5</v>
      </c>
      <c r="M2" s="119">
        <v>8</v>
      </c>
      <c r="N2" s="172"/>
      <c r="O2" s="172"/>
      <c r="Q2" s="173"/>
      <c r="R2" s="119">
        <v>21</v>
      </c>
      <c r="S2" s="119">
        <v>65</v>
      </c>
      <c r="T2" s="119">
        <v>60</v>
      </c>
      <c r="U2" s="94">
        <v>0.8</v>
      </c>
      <c r="V2" s="318" t="s">
        <v>863</v>
      </c>
      <c r="W2" s="172"/>
      <c r="X2" s="172"/>
      <c r="Y2" s="172"/>
      <c r="Z2" s="175"/>
      <c r="AA2" s="34">
        <v>0.9</v>
      </c>
      <c r="AB2" s="34">
        <v>21420.91</v>
      </c>
      <c r="AC2" s="34">
        <v>1.5</v>
      </c>
      <c r="AD2" s="34">
        <v>2.5</v>
      </c>
      <c r="AE2" s="34">
        <v>3</v>
      </c>
      <c r="AF2" s="34">
        <v>3.7</v>
      </c>
      <c r="AG2" s="34">
        <v>4.3</v>
      </c>
      <c r="AH2" s="34">
        <v>0.5</v>
      </c>
      <c r="AI2" s="108">
        <v>0</v>
      </c>
      <c r="AJ2" s="108">
        <v>2.4E-2</v>
      </c>
      <c r="AK2" s="108">
        <v>0.20799999999999999</v>
      </c>
      <c r="AL2" s="108">
        <v>0.23200000000000001</v>
      </c>
      <c r="AM2" s="108">
        <v>0.32800000000000001</v>
      </c>
      <c r="AN2" s="107">
        <v>1423.03</v>
      </c>
      <c r="AO2" s="107">
        <v>2047.61</v>
      </c>
      <c r="AP2" s="107">
        <v>2629.85</v>
      </c>
      <c r="AQ2" s="107">
        <v>4095.05</v>
      </c>
      <c r="AR2" s="107">
        <v>76.319999999999993</v>
      </c>
      <c r="AS2" s="107">
        <v>100</v>
      </c>
      <c r="AT2" s="172"/>
      <c r="AU2" s="172"/>
      <c r="AV2" s="172"/>
      <c r="AY2" s="176"/>
      <c r="AZ2" s="318" t="s">
        <v>596</v>
      </c>
      <c r="BA2" s="318" t="s">
        <v>597</v>
      </c>
      <c r="BB2" s="172"/>
      <c r="BC2" s="172"/>
      <c r="BD2" s="172"/>
      <c r="BE2" s="173"/>
      <c r="BF2" s="98">
        <v>15</v>
      </c>
      <c r="BG2" s="172"/>
      <c r="BH2" s="172"/>
      <c r="BI2" s="175"/>
      <c r="BJ2" s="381" t="s">
        <v>806</v>
      </c>
      <c r="BK2" s="381"/>
      <c r="BL2" s="381"/>
      <c r="BM2" s="381"/>
      <c r="BN2" s="381"/>
      <c r="BO2" s="381"/>
      <c r="BP2" s="381"/>
      <c r="BQ2" s="381"/>
      <c r="BR2" s="381"/>
      <c r="BS2" s="381"/>
      <c r="BT2" s="381"/>
      <c r="BU2" s="381"/>
      <c r="BV2" s="381"/>
      <c r="BW2" s="381"/>
      <c r="BX2" s="381"/>
      <c r="BY2" s="381"/>
      <c r="BZ2" s="381"/>
      <c r="CA2" s="381"/>
      <c r="CB2" s="381"/>
      <c r="CC2" s="381"/>
      <c r="CD2" s="381"/>
      <c r="CE2" s="205">
        <v>51.82</v>
      </c>
      <c r="CF2" s="205">
        <v>11.74</v>
      </c>
      <c r="CG2" s="198" t="s">
        <v>1150</v>
      </c>
      <c r="CH2" s="207" t="s">
        <v>1145</v>
      </c>
      <c r="CI2" s="172"/>
      <c r="CJ2" s="173"/>
      <c r="CK2" s="205">
        <v>302.95999999999998</v>
      </c>
      <c r="CL2" s="205">
        <v>365.1</v>
      </c>
      <c r="CM2" s="205">
        <v>392.57</v>
      </c>
      <c r="CN2" s="205">
        <v>403.54</v>
      </c>
      <c r="CO2" s="205">
        <v>414.89</v>
      </c>
      <c r="CP2" s="205">
        <v>426.02</v>
      </c>
      <c r="CQ2" s="205">
        <v>435.05</v>
      </c>
      <c r="CR2" s="205">
        <v>37.89</v>
      </c>
      <c r="CS2" s="205">
        <v>265.77999999999997</v>
      </c>
      <c r="CT2" s="205">
        <v>325.82</v>
      </c>
      <c r="CU2" s="205">
        <v>352.72</v>
      </c>
      <c r="CV2" s="205">
        <v>364.93</v>
      </c>
      <c r="CW2" s="205">
        <v>377.51</v>
      </c>
      <c r="CX2" s="205">
        <v>389.91</v>
      </c>
      <c r="CY2" s="205">
        <v>417.51</v>
      </c>
      <c r="CZ2" s="205">
        <v>36.299999999999997</v>
      </c>
      <c r="DA2" s="205">
        <v>249.33</v>
      </c>
      <c r="DB2" s="205">
        <v>302.41000000000003</v>
      </c>
      <c r="DC2" s="205">
        <v>329.7</v>
      </c>
      <c r="DD2" s="205">
        <v>343.33</v>
      </c>
      <c r="DE2" s="205">
        <v>357.16</v>
      </c>
      <c r="DF2" s="205">
        <v>370.77</v>
      </c>
      <c r="DG2" s="205">
        <v>398.39</v>
      </c>
      <c r="DH2" s="205">
        <v>34.54</v>
      </c>
      <c r="DI2" s="119" t="s">
        <v>1147</v>
      </c>
      <c r="DJ2" s="119" t="s">
        <v>1148</v>
      </c>
      <c r="DK2" s="207" t="s">
        <v>1145</v>
      </c>
      <c r="DL2" s="172"/>
      <c r="DM2" s="176"/>
      <c r="DN2" s="197">
        <v>80.400000000000006</v>
      </c>
      <c r="DO2" s="197">
        <v>125.19</v>
      </c>
      <c r="DP2" s="197">
        <v>162.56</v>
      </c>
      <c r="DQ2" s="197">
        <v>252.66</v>
      </c>
      <c r="DR2" s="198" t="s">
        <v>1141</v>
      </c>
      <c r="DS2" s="199">
        <v>40908</v>
      </c>
      <c r="DT2" s="172"/>
      <c r="DU2" s="173"/>
      <c r="DV2" s="100" t="s">
        <v>660</v>
      </c>
      <c r="DW2" s="318" t="s">
        <v>658</v>
      </c>
      <c r="DX2" s="172"/>
      <c r="DY2" s="172"/>
      <c r="DZ2" s="173"/>
      <c r="EA2" s="318" t="s">
        <v>674</v>
      </c>
      <c r="EB2" s="391">
        <v>28586</v>
      </c>
      <c r="EC2" s="318" t="s">
        <v>1142</v>
      </c>
      <c r="ED2" s="176"/>
      <c r="EE2" s="204">
        <v>284.83999999999997</v>
      </c>
      <c r="EF2" s="204">
        <v>343.53</v>
      </c>
      <c r="EG2" s="204">
        <v>388.26</v>
      </c>
      <c r="EH2" s="204">
        <v>56.32</v>
      </c>
      <c r="EI2" s="204">
        <v>248.24</v>
      </c>
      <c r="EJ2" s="204">
        <v>303.85000000000002</v>
      </c>
      <c r="EK2" s="204">
        <v>341.91</v>
      </c>
      <c r="EL2" s="204">
        <v>49.76</v>
      </c>
      <c r="EM2" s="204">
        <v>232.67</v>
      </c>
      <c r="EN2" s="204">
        <v>282.06</v>
      </c>
      <c r="EO2" s="204">
        <v>316.25</v>
      </c>
      <c r="EP2" s="204">
        <v>45.33</v>
      </c>
      <c r="EQ2" s="180">
        <v>33.799999999999997</v>
      </c>
      <c r="ER2" s="152">
        <v>8.5000000000000006E-2</v>
      </c>
      <c r="ES2" s="152">
        <v>2.8299999999999999E-2</v>
      </c>
      <c r="ET2" s="152">
        <v>3.15E-2</v>
      </c>
      <c r="EU2" s="152">
        <v>2.7E-2</v>
      </c>
      <c r="EV2" s="152">
        <v>2.3800000000000002E-2</v>
      </c>
      <c r="EW2" s="152">
        <v>2.01E-2</v>
      </c>
      <c r="EX2" s="152">
        <v>1.8499999999999999E-2</v>
      </c>
      <c r="EY2" s="152">
        <v>-5.9999999999999995E-4</v>
      </c>
      <c r="EZ2" s="152">
        <v>0</v>
      </c>
      <c r="FA2" s="152">
        <v>4.4999999999999997E-3</v>
      </c>
      <c r="FB2" s="152">
        <v>6.7999999999999996E-3</v>
      </c>
      <c r="FC2" s="152">
        <v>0.45</v>
      </c>
      <c r="FD2" s="152">
        <v>0.75</v>
      </c>
      <c r="FE2" s="324" t="s">
        <v>722</v>
      </c>
      <c r="FF2" s="200" t="s">
        <v>1143</v>
      </c>
      <c r="FG2" s="203" t="s">
        <v>1146</v>
      </c>
      <c r="FH2" s="119" t="s">
        <v>712</v>
      </c>
      <c r="FI2" s="201" t="s">
        <v>1144</v>
      </c>
      <c r="FJ2" s="202" t="s">
        <v>1145</v>
      </c>
      <c r="FK2" s="178"/>
      <c r="FS2" s="176"/>
      <c r="FT2" s="94">
        <v>0.88</v>
      </c>
      <c r="FU2" s="94">
        <v>1.26</v>
      </c>
      <c r="FV2" s="94">
        <v>1.5029999999999999</v>
      </c>
      <c r="FW2" s="94">
        <v>1.8029999999999999</v>
      </c>
      <c r="FX2" s="94">
        <v>0.4</v>
      </c>
      <c r="FY2" s="94">
        <v>0.32</v>
      </c>
      <c r="FZ2" s="94">
        <v>0.41</v>
      </c>
      <c r="GA2" s="378" t="s">
        <v>1194</v>
      </c>
      <c r="GB2" s="234">
        <v>1</v>
      </c>
      <c r="GC2" s="234">
        <v>1</v>
      </c>
      <c r="GD2" s="234">
        <v>1</v>
      </c>
      <c r="GE2" s="234">
        <v>1</v>
      </c>
      <c r="GF2" s="234">
        <v>1</v>
      </c>
      <c r="GG2" s="177"/>
      <c r="GH2" s="177"/>
      <c r="GI2" s="324" t="s">
        <v>1106</v>
      </c>
      <c r="GJ2" s="176"/>
      <c r="GK2" s="208">
        <v>25.9</v>
      </c>
      <c r="GL2" s="346" t="s">
        <v>832</v>
      </c>
      <c r="GM2" s="348"/>
      <c r="GN2" s="209" t="s">
        <v>1150</v>
      </c>
      <c r="GO2" s="207" t="s">
        <v>1145</v>
      </c>
      <c r="GP2" s="177"/>
      <c r="GR2" s="176"/>
      <c r="GS2" s="324" t="s">
        <v>840</v>
      </c>
      <c r="GT2" s="94">
        <v>0.75</v>
      </c>
      <c r="GU2" s="324" t="s">
        <v>844</v>
      </c>
      <c r="GV2" s="324" t="s">
        <v>839</v>
      </c>
      <c r="GW2" s="177"/>
      <c r="GX2" s="177"/>
      <c r="GY2" s="177"/>
      <c r="GZ2" s="177"/>
    </row>
    <row r="3" spans="1:208" ht="15" customHeight="1" x14ac:dyDescent="0.25">
      <c r="A3">
        <v>2011</v>
      </c>
      <c r="C3" s="393"/>
      <c r="G3" s="318"/>
      <c r="H3" s="318"/>
      <c r="I3" s="392"/>
      <c r="K3">
        <v>40</v>
      </c>
      <c r="L3">
        <v>5</v>
      </c>
      <c r="M3">
        <v>8</v>
      </c>
      <c r="R3">
        <v>21</v>
      </c>
      <c r="S3">
        <v>65</v>
      </c>
      <c r="T3">
        <v>60</v>
      </c>
      <c r="U3" s="94">
        <v>0.8</v>
      </c>
      <c r="V3" s="318"/>
      <c r="W3" s="40"/>
      <c r="AA3" s="34">
        <v>0.9</v>
      </c>
      <c r="AB3" s="34">
        <v>21420.91</v>
      </c>
      <c r="AC3" s="34">
        <v>1.5</v>
      </c>
      <c r="AD3" s="34">
        <v>2.5</v>
      </c>
      <c r="AE3" s="34">
        <v>3</v>
      </c>
      <c r="AF3" s="34">
        <v>3.7</v>
      </c>
      <c r="AG3" s="34">
        <v>4.3</v>
      </c>
      <c r="AH3" s="34">
        <v>0.5</v>
      </c>
      <c r="AI3" s="108">
        <v>0</v>
      </c>
      <c r="AJ3" s="108">
        <v>2.4E-2</v>
      </c>
      <c r="AK3" s="108">
        <v>0.20799999999999999</v>
      </c>
      <c r="AL3" s="108">
        <v>0.23200000000000001</v>
      </c>
      <c r="AM3" s="108">
        <v>0.32800000000000001</v>
      </c>
      <c r="AN3" s="107">
        <v>1423.03</v>
      </c>
      <c r="AO3" s="107">
        <v>2047.61</v>
      </c>
      <c r="AP3" s="107">
        <v>2629.85</v>
      </c>
      <c r="AQ3" s="107">
        <v>4095.05</v>
      </c>
      <c r="AR3" s="107">
        <v>76.319999999999993</v>
      </c>
      <c r="AS3" s="107">
        <v>100</v>
      </c>
      <c r="AT3" s="21" t="s">
        <v>804</v>
      </c>
      <c r="AZ3" s="318"/>
      <c r="BA3" s="318"/>
      <c r="BB3" s="21"/>
      <c r="BF3" s="98">
        <v>15</v>
      </c>
      <c r="BJ3" s="381"/>
      <c r="BK3" s="381"/>
      <c r="BL3" s="381"/>
      <c r="BM3" s="381"/>
      <c r="BN3" s="381"/>
      <c r="BO3" s="381"/>
      <c r="BP3" s="381"/>
      <c r="BQ3" s="381"/>
      <c r="BR3" s="381"/>
      <c r="BS3" s="381"/>
      <c r="BT3" s="381"/>
      <c r="BU3" s="381"/>
      <c r="BV3" s="381"/>
      <c r="BW3" s="381"/>
      <c r="BX3" s="381"/>
      <c r="BY3" s="381"/>
      <c r="BZ3" s="381"/>
      <c r="CA3" s="381"/>
      <c r="CB3" s="381"/>
      <c r="CC3" s="381"/>
      <c r="CD3" s="381"/>
      <c r="CE3" s="98">
        <v>51.31</v>
      </c>
      <c r="CF3" s="98">
        <v>11.62</v>
      </c>
      <c r="CG3" t="s">
        <v>672</v>
      </c>
      <c r="CH3" s="29" t="s">
        <v>730</v>
      </c>
      <c r="CK3" s="98">
        <v>299.95999999999998</v>
      </c>
      <c r="CL3" s="98">
        <v>361.49</v>
      </c>
      <c r="CM3" s="98">
        <v>388.68</v>
      </c>
      <c r="CN3" s="98">
        <v>399.54</v>
      </c>
      <c r="CO3" s="98">
        <v>410.78</v>
      </c>
      <c r="CP3" s="98">
        <v>421.8</v>
      </c>
      <c r="CQ3" s="98">
        <v>430.74</v>
      </c>
      <c r="CR3" s="98">
        <v>37.51</v>
      </c>
      <c r="CS3" s="98">
        <v>263.14999999999998</v>
      </c>
      <c r="CT3" s="98">
        <v>322.58999999999997</v>
      </c>
      <c r="CU3" s="98">
        <v>349.23</v>
      </c>
      <c r="CV3" s="98">
        <v>361.32</v>
      </c>
      <c r="CW3" s="98">
        <v>373.77</v>
      </c>
      <c r="CX3" s="98">
        <v>386.05</v>
      </c>
      <c r="CY3" s="98">
        <v>413.38</v>
      </c>
      <c r="CZ3" s="98">
        <v>35.94</v>
      </c>
      <c r="DA3" s="98">
        <v>246.86</v>
      </c>
      <c r="DB3" s="98">
        <v>299.42</v>
      </c>
      <c r="DC3" s="98">
        <v>326.44</v>
      </c>
      <c r="DD3" s="98">
        <v>339.93</v>
      </c>
      <c r="DE3" s="98">
        <v>353.62</v>
      </c>
      <c r="DF3" s="98">
        <v>367.1</v>
      </c>
      <c r="DG3" s="98">
        <v>394.45</v>
      </c>
      <c r="DH3" s="98">
        <v>34.200000000000003</v>
      </c>
      <c r="DI3" t="s">
        <v>671</v>
      </c>
      <c r="DJ3" t="s">
        <v>852</v>
      </c>
      <c r="DK3" s="29" t="s">
        <v>730</v>
      </c>
      <c r="DN3" s="98">
        <v>79.599999999999994</v>
      </c>
      <c r="DO3" s="98">
        <v>123.95</v>
      </c>
      <c r="DP3">
        <v>160.94999999999999</v>
      </c>
      <c r="DQ3">
        <v>250.16</v>
      </c>
      <c r="DR3" t="s">
        <v>822</v>
      </c>
      <c r="DS3" s="14">
        <v>40543</v>
      </c>
      <c r="DV3" s="100" t="s">
        <v>660</v>
      </c>
      <c r="DW3" s="318"/>
      <c r="EA3" s="318"/>
      <c r="EB3" s="391"/>
      <c r="EC3" s="318"/>
      <c r="EE3" s="141">
        <v>282.02</v>
      </c>
      <c r="EF3" s="141">
        <v>340.13</v>
      </c>
      <c r="EG3" s="141">
        <v>384.42</v>
      </c>
      <c r="EH3" s="141">
        <v>55.76</v>
      </c>
      <c r="EI3" s="141">
        <v>245.78</v>
      </c>
      <c r="EJ3" s="141">
        <v>300.83999999999997</v>
      </c>
      <c r="EK3" s="141">
        <v>338.52</v>
      </c>
      <c r="EL3" s="141">
        <v>49.27</v>
      </c>
      <c r="EM3" s="141">
        <v>230.37</v>
      </c>
      <c r="EN3" s="141">
        <v>279.37</v>
      </c>
      <c r="EO3" s="141">
        <v>313.12</v>
      </c>
      <c r="EP3" s="141">
        <v>44.88</v>
      </c>
      <c r="EQ3" s="141">
        <v>33.47</v>
      </c>
      <c r="ER3" s="152">
        <v>8.5000000000000006E-2</v>
      </c>
      <c r="ES3" s="152">
        <v>2.8299999999999999E-2</v>
      </c>
      <c r="ET3" s="152">
        <v>3.15E-2</v>
      </c>
      <c r="EU3" s="152">
        <v>2.7E-2</v>
      </c>
      <c r="EV3" s="152">
        <v>2.3800000000000002E-2</v>
      </c>
      <c r="EW3" s="152">
        <v>2.01E-2</v>
      </c>
      <c r="EX3" s="152">
        <v>1.8499999999999999E-2</v>
      </c>
      <c r="EY3" s="152">
        <v>-5.9999999999999995E-4</v>
      </c>
      <c r="EZ3" s="152">
        <v>0</v>
      </c>
      <c r="FA3" s="152">
        <v>4.4999999999999997E-3</v>
      </c>
      <c r="FB3" s="152">
        <v>6.7999999999999996E-3</v>
      </c>
      <c r="FC3" s="152">
        <v>0.45</v>
      </c>
      <c r="FD3" s="152">
        <v>0.75</v>
      </c>
      <c r="FE3" s="325"/>
      <c r="FF3" t="s">
        <v>720</v>
      </c>
      <c r="FG3" s="14">
        <v>40543</v>
      </c>
      <c r="FH3" t="s">
        <v>712</v>
      </c>
      <c r="FI3" t="s">
        <v>82</v>
      </c>
      <c r="FJ3" s="14" t="s">
        <v>730</v>
      </c>
      <c r="FT3" s="94">
        <v>0.88</v>
      </c>
      <c r="FU3" s="94">
        <v>1.26</v>
      </c>
      <c r="FV3" s="94">
        <v>1.5029999999999999</v>
      </c>
      <c r="FW3" s="94">
        <v>1.8029999999999999</v>
      </c>
      <c r="FX3" s="94">
        <v>0.4</v>
      </c>
      <c r="FY3" s="94">
        <v>0.32</v>
      </c>
      <c r="FZ3" s="94">
        <v>0.41</v>
      </c>
      <c r="GA3" s="379"/>
      <c r="GB3" s="234">
        <v>1</v>
      </c>
      <c r="GC3" s="234">
        <v>1</v>
      </c>
      <c r="GD3" s="234">
        <v>1</v>
      </c>
      <c r="GE3" s="234">
        <v>1</v>
      </c>
      <c r="GF3" s="234">
        <v>1</v>
      </c>
      <c r="GI3" s="325"/>
      <c r="GK3" s="98">
        <v>25.64</v>
      </c>
      <c r="GL3" s="349"/>
      <c r="GM3" s="351"/>
      <c r="GN3" t="s">
        <v>672</v>
      </c>
      <c r="GO3" s="29" t="s">
        <v>730</v>
      </c>
      <c r="GS3" s="325"/>
      <c r="GT3" s="94">
        <v>0.75</v>
      </c>
      <c r="GU3" s="325"/>
      <c r="GV3" s="325"/>
    </row>
    <row r="4" spans="1:208" ht="15" customHeight="1" x14ac:dyDescent="0.25">
      <c r="A4">
        <v>2010</v>
      </c>
      <c r="C4" s="393"/>
      <c r="G4" s="318"/>
      <c r="H4" s="318"/>
      <c r="I4" s="392"/>
      <c r="K4">
        <v>40</v>
      </c>
      <c r="L4">
        <v>5</v>
      </c>
      <c r="M4">
        <v>8</v>
      </c>
      <c r="R4">
        <v>21</v>
      </c>
      <c r="S4">
        <v>65</v>
      </c>
      <c r="T4">
        <v>60</v>
      </c>
      <c r="U4" s="94">
        <v>0.8</v>
      </c>
      <c r="V4" s="318"/>
      <c r="W4" s="40"/>
      <c r="AA4" s="34">
        <v>0.9</v>
      </c>
      <c r="AB4" s="34">
        <v>21420.91</v>
      </c>
      <c r="AC4" s="34">
        <v>1.5</v>
      </c>
      <c r="AD4" s="34">
        <v>2.5</v>
      </c>
      <c r="AE4" s="34">
        <v>3</v>
      </c>
      <c r="AF4" s="34">
        <v>3.7</v>
      </c>
      <c r="AG4" s="34">
        <v>4.3</v>
      </c>
      <c r="AH4" s="34">
        <v>0.5</v>
      </c>
      <c r="AI4" s="108">
        <v>0</v>
      </c>
      <c r="AJ4" s="108">
        <v>2.4E-2</v>
      </c>
      <c r="AK4" s="108">
        <v>0.20799999999999999</v>
      </c>
      <c r="AL4" s="108">
        <v>0.23200000000000001</v>
      </c>
      <c r="AM4" s="108">
        <v>0.32800000000000001</v>
      </c>
      <c r="AN4" s="107">
        <v>1423.03</v>
      </c>
      <c r="AO4" s="107">
        <v>2047.61</v>
      </c>
      <c r="AP4" s="107">
        <v>2629.85</v>
      </c>
      <c r="AQ4" s="107">
        <v>4095.05</v>
      </c>
      <c r="AR4" s="107">
        <v>76.319999999999993</v>
      </c>
      <c r="AS4" s="107">
        <v>100</v>
      </c>
      <c r="AZ4" s="318"/>
      <c r="BA4" s="318"/>
      <c r="BF4" s="98">
        <v>15</v>
      </c>
      <c r="BJ4" s="381"/>
      <c r="BK4" s="381"/>
      <c r="BL4" s="381"/>
      <c r="BM4" s="381"/>
      <c r="BN4" s="381"/>
      <c r="BO4" s="381"/>
      <c r="BP4" s="381"/>
      <c r="BQ4" s="381"/>
      <c r="BR4" s="381"/>
      <c r="BS4" s="381"/>
      <c r="BT4" s="381"/>
      <c r="BU4" s="381"/>
      <c r="BV4" s="381"/>
      <c r="BW4" s="381"/>
      <c r="BX4" s="381"/>
      <c r="BY4" s="381"/>
      <c r="BZ4" s="381"/>
      <c r="CA4" s="381"/>
      <c r="CB4" s="381"/>
      <c r="CC4" s="381"/>
      <c r="CD4" s="381"/>
      <c r="CE4" s="98">
        <v>50.75</v>
      </c>
      <c r="CF4" s="98">
        <v>11.49</v>
      </c>
      <c r="CG4" t="s">
        <v>669</v>
      </c>
      <c r="CH4" s="29" t="s">
        <v>729</v>
      </c>
      <c r="CK4" s="98">
        <v>296.7</v>
      </c>
      <c r="CL4" s="98">
        <v>357.56</v>
      </c>
      <c r="CM4" s="98">
        <v>384.45</v>
      </c>
      <c r="CN4" s="98">
        <v>395.19</v>
      </c>
      <c r="CO4" s="98">
        <v>406.31</v>
      </c>
      <c r="CP4" s="98">
        <v>417.21</v>
      </c>
      <c r="CQ4" s="98">
        <v>426.05</v>
      </c>
      <c r="CR4" s="98">
        <v>37.1</v>
      </c>
      <c r="CS4" s="98">
        <v>260.29000000000002</v>
      </c>
      <c r="CT4" s="98">
        <v>319.08</v>
      </c>
      <c r="CU4" s="98">
        <v>345.43</v>
      </c>
      <c r="CV4" s="98">
        <v>357.39</v>
      </c>
      <c r="CW4" s="98">
        <v>369.7</v>
      </c>
      <c r="CX4" s="98">
        <v>381.85</v>
      </c>
      <c r="CY4" s="98">
        <v>408.88</v>
      </c>
      <c r="CZ4" s="98">
        <v>35.549999999999997</v>
      </c>
      <c r="DA4" s="98">
        <v>244.17</v>
      </c>
      <c r="DB4" s="98">
        <v>296.16000000000003</v>
      </c>
      <c r="DC4" s="98">
        <v>322.89</v>
      </c>
      <c r="DD4" s="98">
        <v>336.23</v>
      </c>
      <c r="DE4" s="98">
        <v>349.77</v>
      </c>
      <c r="DF4" s="98">
        <v>363.11</v>
      </c>
      <c r="DG4" s="98">
        <v>390.16</v>
      </c>
      <c r="DH4" s="98">
        <v>33.83</v>
      </c>
      <c r="DI4" t="s">
        <v>670</v>
      </c>
      <c r="DJ4" t="s">
        <v>853</v>
      </c>
      <c r="DK4" s="29" t="s">
        <v>729</v>
      </c>
      <c r="DN4" s="98">
        <v>78.73</v>
      </c>
      <c r="DO4" s="98">
        <v>122.6</v>
      </c>
      <c r="DP4">
        <v>159.19999999999999</v>
      </c>
      <c r="DQ4">
        <v>247.44</v>
      </c>
      <c r="DR4" t="s">
        <v>821</v>
      </c>
      <c r="DS4" s="14">
        <v>40178</v>
      </c>
      <c r="DV4" s="100" t="s">
        <v>660</v>
      </c>
      <c r="DW4" s="318"/>
      <c r="EA4" s="318"/>
      <c r="EB4" s="391"/>
      <c r="EC4" s="318"/>
      <c r="EE4" s="141">
        <v>278.95</v>
      </c>
      <c r="EF4" s="141">
        <v>336.43</v>
      </c>
      <c r="EG4" s="141">
        <v>380.24</v>
      </c>
      <c r="EH4" s="141">
        <v>55.15</v>
      </c>
      <c r="EI4" s="141">
        <v>243.11</v>
      </c>
      <c r="EJ4" s="141">
        <v>297.57</v>
      </c>
      <c r="EK4" s="141">
        <v>334.84</v>
      </c>
      <c r="EL4" s="141">
        <v>48.73</v>
      </c>
      <c r="EM4" s="141">
        <v>227.86</v>
      </c>
      <c r="EN4" s="141">
        <v>276.23</v>
      </c>
      <c r="EO4" s="141">
        <v>309.70999999999998</v>
      </c>
      <c r="EP4" s="141">
        <v>44.39</v>
      </c>
      <c r="EQ4" s="141">
        <v>33.11</v>
      </c>
      <c r="ER4" s="152">
        <v>8.5000000000000006E-2</v>
      </c>
      <c r="ES4" s="152">
        <v>2.8299999999999999E-2</v>
      </c>
      <c r="ET4" s="152">
        <v>3.15E-2</v>
      </c>
      <c r="EU4" s="152">
        <v>2.7E-2</v>
      </c>
      <c r="EV4" s="152">
        <v>2.3800000000000002E-2</v>
      </c>
      <c r="EW4" s="152">
        <v>2.01E-2</v>
      </c>
      <c r="EX4" s="152">
        <v>1.8499999999999999E-2</v>
      </c>
      <c r="EY4" s="152">
        <v>-5.9999999999999995E-4</v>
      </c>
      <c r="EZ4" s="152">
        <v>0</v>
      </c>
      <c r="FA4" s="152">
        <v>4.4999999999999997E-3</v>
      </c>
      <c r="FB4" s="152">
        <v>6.7999999999999996E-3</v>
      </c>
      <c r="FC4" s="152">
        <v>0.45</v>
      </c>
      <c r="FD4" s="152">
        <v>0.75</v>
      </c>
      <c r="FE4" s="325"/>
      <c r="FF4" t="s">
        <v>719</v>
      </c>
      <c r="FG4" s="14">
        <v>40178</v>
      </c>
      <c r="FH4" t="s">
        <v>712</v>
      </c>
      <c r="FI4" t="s">
        <v>731</v>
      </c>
      <c r="FJ4" s="14" t="s">
        <v>729</v>
      </c>
      <c r="FT4" s="94">
        <v>0.88</v>
      </c>
      <c r="FU4" s="94">
        <v>1.26</v>
      </c>
      <c r="FV4" s="94">
        <v>1.5029999999999999</v>
      </c>
      <c r="FW4" s="94">
        <v>1.8029999999999999</v>
      </c>
      <c r="FX4" s="94">
        <v>0.4</v>
      </c>
      <c r="FY4" s="94">
        <v>0.32</v>
      </c>
      <c r="FZ4" s="94">
        <v>0.41</v>
      </c>
      <c r="GA4" s="379"/>
      <c r="GB4" s="234">
        <v>1</v>
      </c>
      <c r="GC4" s="234">
        <v>1</v>
      </c>
      <c r="GD4" s="234">
        <v>1</v>
      </c>
      <c r="GE4" s="234">
        <v>1</v>
      </c>
      <c r="GF4" s="234">
        <v>1</v>
      </c>
      <c r="GI4" s="325"/>
      <c r="GK4" s="98">
        <v>25.36</v>
      </c>
      <c r="GL4" s="349"/>
      <c r="GM4" s="351"/>
      <c r="GN4" t="s">
        <v>669</v>
      </c>
      <c r="GO4" s="29" t="s">
        <v>729</v>
      </c>
      <c r="GS4" s="325"/>
      <c r="GT4" s="94">
        <v>0.75</v>
      </c>
      <c r="GU4" s="325"/>
      <c r="GV4" s="325"/>
      <c r="GZ4" s="21" t="s">
        <v>860</v>
      </c>
    </row>
    <row r="5" spans="1:208" ht="15" customHeight="1" x14ac:dyDescent="0.25">
      <c r="A5">
        <v>2009</v>
      </c>
      <c r="C5" s="393"/>
      <c r="G5" s="318"/>
      <c r="H5" s="318"/>
      <c r="I5" s="392"/>
      <c r="K5">
        <v>40</v>
      </c>
      <c r="L5">
        <v>5</v>
      </c>
      <c r="M5">
        <v>8</v>
      </c>
      <c r="R5">
        <v>21</v>
      </c>
      <c r="S5">
        <v>65</v>
      </c>
      <c r="T5">
        <v>60</v>
      </c>
      <c r="U5" s="94">
        <v>0.8</v>
      </c>
      <c r="V5" s="318"/>
      <c r="W5" s="40"/>
      <c r="AA5" s="34">
        <v>0.9</v>
      </c>
      <c r="AB5" s="34">
        <v>21420.91</v>
      </c>
      <c r="AC5" s="34">
        <v>1.5</v>
      </c>
      <c r="AD5" s="34">
        <v>2.5</v>
      </c>
      <c r="AE5" s="34">
        <v>3</v>
      </c>
      <c r="AF5" s="34">
        <v>3.7</v>
      </c>
      <c r="AG5" s="34">
        <v>4.3</v>
      </c>
      <c r="AH5" s="34">
        <v>0.5</v>
      </c>
      <c r="AI5" s="108">
        <v>0</v>
      </c>
      <c r="AJ5" s="108">
        <v>2.4E-2</v>
      </c>
      <c r="AK5" s="108">
        <v>0.20799999999999999</v>
      </c>
      <c r="AL5" s="108">
        <v>0.23200000000000001</v>
      </c>
      <c r="AM5" s="108">
        <v>0.32800000000000001</v>
      </c>
      <c r="AN5" s="107">
        <v>1423.03</v>
      </c>
      <c r="AO5" s="107">
        <v>2047.61</v>
      </c>
      <c r="AP5" s="107">
        <v>2629.85</v>
      </c>
      <c r="AQ5" s="107">
        <v>4095.05</v>
      </c>
      <c r="AR5" s="107">
        <v>76.319999999999993</v>
      </c>
      <c r="AS5" s="107">
        <v>100</v>
      </c>
      <c r="AZ5" s="318"/>
      <c r="BA5" s="318"/>
      <c r="BB5" t="s">
        <v>704</v>
      </c>
      <c r="BC5" s="14">
        <v>39626</v>
      </c>
      <c r="BF5" s="98">
        <v>15</v>
      </c>
      <c r="BJ5" s="381"/>
      <c r="BK5" s="381"/>
      <c r="BL5" s="381"/>
      <c r="BM5" s="381"/>
      <c r="BN5" s="381"/>
      <c r="BO5" s="381"/>
      <c r="BP5" s="381"/>
      <c r="BQ5" s="381"/>
      <c r="BR5" s="381"/>
      <c r="BS5" s="381"/>
      <c r="BT5" s="381"/>
      <c r="BU5" s="381"/>
      <c r="BV5" s="381"/>
      <c r="BW5" s="381"/>
      <c r="BX5" s="381"/>
      <c r="BY5" s="381"/>
      <c r="BZ5" s="381"/>
      <c r="CA5" s="381"/>
      <c r="CB5" s="381"/>
      <c r="CC5" s="381"/>
      <c r="CD5" s="381"/>
      <c r="CE5" s="98">
        <v>50.59</v>
      </c>
      <c r="CF5" s="98">
        <v>11.45</v>
      </c>
      <c r="CG5" t="s">
        <v>668</v>
      </c>
      <c r="CH5" s="29" t="s">
        <v>728</v>
      </c>
      <c r="CK5" s="98">
        <v>297.75</v>
      </c>
      <c r="CL5" s="98">
        <v>356.42</v>
      </c>
      <c r="CM5" s="98">
        <v>383.22</v>
      </c>
      <c r="CN5" s="98">
        <v>393.93</v>
      </c>
      <c r="CO5" s="98">
        <v>405.01</v>
      </c>
      <c r="CP5" s="98">
        <v>415.88</v>
      </c>
      <c r="CQ5" s="98">
        <v>424.69</v>
      </c>
      <c r="CR5" s="98">
        <v>36.979999999999997</v>
      </c>
      <c r="CS5" s="98">
        <v>259.45999999999998</v>
      </c>
      <c r="CT5" s="98">
        <v>318.06</v>
      </c>
      <c r="CU5" s="98">
        <v>344.33</v>
      </c>
      <c r="CV5" s="98">
        <v>356.25</v>
      </c>
      <c r="CW5" s="98">
        <v>368.52</v>
      </c>
      <c r="CX5" s="98">
        <v>380.63</v>
      </c>
      <c r="CY5" s="98">
        <v>407.58</v>
      </c>
      <c r="CZ5" s="98">
        <v>35.44</v>
      </c>
      <c r="DA5" s="98">
        <v>243.39</v>
      </c>
      <c r="DB5" s="98">
        <v>295.22000000000003</v>
      </c>
      <c r="DC5" s="98">
        <v>321.86</v>
      </c>
      <c r="DD5" s="98">
        <v>335.16</v>
      </c>
      <c r="DE5" s="98">
        <v>348.65</v>
      </c>
      <c r="DF5" s="98">
        <v>361.95</v>
      </c>
      <c r="DG5" s="98">
        <v>388.92</v>
      </c>
      <c r="DH5" s="98">
        <v>33.72</v>
      </c>
      <c r="DI5" t="s">
        <v>667</v>
      </c>
      <c r="DJ5" t="s">
        <v>854</v>
      </c>
      <c r="DK5" s="29" t="s">
        <v>728</v>
      </c>
      <c r="DN5" s="98">
        <v>78.48</v>
      </c>
      <c r="DO5" s="98">
        <v>122.21</v>
      </c>
      <c r="DP5">
        <v>158.69</v>
      </c>
      <c r="DQ5">
        <v>246.65</v>
      </c>
      <c r="DR5" t="s">
        <v>820</v>
      </c>
      <c r="DS5" s="14">
        <v>39814</v>
      </c>
      <c r="DV5" s="100" t="s">
        <v>660</v>
      </c>
      <c r="DW5" s="318"/>
      <c r="EA5" s="318"/>
      <c r="EB5" s="391"/>
      <c r="EC5" s="318"/>
      <c r="EE5" s="141">
        <v>278.06</v>
      </c>
      <c r="EF5" s="141">
        <v>335.36</v>
      </c>
      <c r="EG5" s="141">
        <v>379.03</v>
      </c>
      <c r="EH5" s="141">
        <v>54.97</v>
      </c>
      <c r="EI5" s="141">
        <v>242.33</v>
      </c>
      <c r="EJ5" s="141">
        <v>296.62</v>
      </c>
      <c r="EK5" s="141">
        <v>333.77</v>
      </c>
      <c r="EL5" s="141">
        <v>48.57</v>
      </c>
      <c r="EM5" s="141">
        <v>227.13</v>
      </c>
      <c r="EN5" s="141">
        <v>275.35000000000002</v>
      </c>
      <c r="EO5" s="141">
        <v>308.72000000000003</v>
      </c>
      <c r="EP5" s="141">
        <v>44.25</v>
      </c>
      <c r="EQ5" s="141">
        <v>33</v>
      </c>
      <c r="ER5" s="152">
        <v>8.5000000000000006E-2</v>
      </c>
      <c r="ES5" s="152">
        <v>2.8299999999999999E-2</v>
      </c>
      <c r="ET5" s="152">
        <v>3.15E-2</v>
      </c>
      <c r="EU5" s="152">
        <v>2.7E-2</v>
      </c>
      <c r="EV5" s="152">
        <v>2.3800000000000002E-2</v>
      </c>
      <c r="EW5" s="152">
        <v>2.01E-2</v>
      </c>
      <c r="EX5" s="152">
        <v>1.8499999999999999E-2</v>
      </c>
      <c r="EY5" s="152">
        <v>-5.9999999999999995E-4</v>
      </c>
      <c r="EZ5" s="152">
        <v>0</v>
      </c>
      <c r="FA5" s="152">
        <v>4.4999999999999997E-3</v>
      </c>
      <c r="FB5" s="152">
        <v>6.7999999999999996E-3</v>
      </c>
      <c r="FC5" s="152">
        <v>0.45</v>
      </c>
      <c r="FD5" s="152">
        <v>0.75</v>
      </c>
      <c r="FE5" s="325"/>
      <c r="FF5" t="s">
        <v>718</v>
      </c>
      <c r="FG5" s="14">
        <v>39814</v>
      </c>
      <c r="FH5" t="s">
        <v>712</v>
      </c>
      <c r="FI5" t="s">
        <v>127</v>
      </c>
      <c r="FJ5" s="14" t="s">
        <v>728</v>
      </c>
      <c r="FT5" s="94">
        <v>0.88</v>
      </c>
      <c r="FU5" s="94">
        <v>1.26</v>
      </c>
      <c r="FV5" s="94">
        <v>1.5029999999999999</v>
      </c>
      <c r="FW5" s="94">
        <v>1.8029999999999999</v>
      </c>
      <c r="FX5" s="94">
        <v>0.4</v>
      </c>
      <c r="FY5" s="94">
        <v>0.32</v>
      </c>
      <c r="FZ5" s="94">
        <v>0.41</v>
      </c>
      <c r="GA5" s="379"/>
      <c r="GB5" s="234">
        <v>1</v>
      </c>
      <c r="GC5" s="234">
        <v>1</v>
      </c>
      <c r="GD5" s="234">
        <v>1</v>
      </c>
      <c r="GE5" s="234">
        <v>1</v>
      </c>
      <c r="GF5" s="234">
        <v>1</v>
      </c>
      <c r="GI5" s="325"/>
      <c r="GK5" s="98">
        <v>25.28</v>
      </c>
      <c r="GL5" s="349"/>
      <c r="GM5" s="351"/>
      <c r="GN5" t="s">
        <v>668</v>
      </c>
      <c r="GO5" s="29" t="s">
        <v>728</v>
      </c>
      <c r="GQ5" s="21"/>
      <c r="GS5" s="325"/>
      <c r="GT5" s="94">
        <v>0.75</v>
      </c>
      <c r="GU5" s="325"/>
      <c r="GV5" s="325"/>
      <c r="GZ5" s="21" t="s">
        <v>843</v>
      </c>
    </row>
    <row r="6" spans="1:208" ht="30" customHeight="1" x14ac:dyDescent="0.25">
      <c r="A6">
        <v>2008</v>
      </c>
      <c r="C6" s="393"/>
      <c r="G6" s="318"/>
      <c r="H6" s="318"/>
      <c r="I6" s="392"/>
      <c r="K6">
        <v>40</v>
      </c>
      <c r="L6">
        <v>5</v>
      </c>
      <c r="M6">
        <v>8</v>
      </c>
      <c r="R6">
        <v>21</v>
      </c>
      <c r="S6">
        <v>65</v>
      </c>
      <c r="T6">
        <v>60</v>
      </c>
      <c r="U6" s="94">
        <v>0.8</v>
      </c>
      <c r="V6" s="318"/>
      <c r="W6" s="84" t="s">
        <v>784</v>
      </c>
      <c r="X6" s="34" t="s">
        <v>785</v>
      </c>
      <c r="Y6" t="s">
        <v>788</v>
      </c>
      <c r="AA6" s="34">
        <v>0.9</v>
      </c>
      <c r="AB6" s="34">
        <v>21420.91</v>
      </c>
      <c r="AC6" s="34">
        <v>1.5</v>
      </c>
      <c r="AD6" s="34">
        <v>2.5</v>
      </c>
      <c r="AE6" s="34">
        <v>3</v>
      </c>
      <c r="AF6" s="34">
        <v>3.7</v>
      </c>
      <c r="AG6" s="34">
        <v>4.3</v>
      </c>
      <c r="AH6" s="34">
        <v>0.5</v>
      </c>
      <c r="AI6" s="108">
        <v>0</v>
      </c>
      <c r="AJ6" s="108">
        <v>2.4E-2</v>
      </c>
      <c r="AK6" s="108">
        <v>0.20799999999999999</v>
      </c>
      <c r="AL6" s="108">
        <v>0.23200000000000001</v>
      </c>
      <c r="AM6" s="108">
        <v>0.32800000000000001</v>
      </c>
      <c r="AN6" s="107">
        <v>1423.03</v>
      </c>
      <c r="AO6" s="107">
        <v>2047.61</v>
      </c>
      <c r="AP6" s="107">
        <v>2629.85</v>
      </c>
      <c r="AQ6" s="107">
        <v>4095.05</v>
      </c>
      <c r="AR6" s="107">
        <v>76.319999999999993</v>
      </c>
      <c r="AS6" s="107">
        <v>100</v>
      </c>
      <c r="AT6" s="43" t="s">
        <v>803</v>
      </c>
      <c r="AU6" s="43" t="s">
        <v>785</v>
      </c>
      <c r="AV6" s="43" t="s">
        <v>793</v>
      </c>
      <c r="AZ6" s="324" t="s">
        <v>598</v>
      </c>
      <c r="BA6" s="324" t="s">
        <v>697</v>
      </c>
      <c r="BF6" s="98">
        <v>15</v>
      </c>
      <c r="BJ6" s="381"/>
      <c r="BK6" s="381"/>
      <c r="BL6" s="381"/>
      <c r="BM6" s="381"/>
      <c r="BN6" s="381"/>
      <c r="BO6" s="381"/>
      <c r="BP6" s="381"/>
      <c r="BQ6" s="381"/>
      <c r="BR6" s="381"/>
      <c r="BS6" s="381"/>
      <c r="BT6" s="381"/>
      <c r="BU6" s="381"/>
      <c r="BV6" s="381"/>
      <c r="BW6" s="381"/>
      <c r="BX6" s="381"/>
      <c r="BY6" s="381"/>
      <c r="BZ6" s="381"/>
      <c r="CA6" s="381"/>
      <c r="CB6" s="381"/>
      <c r="CC6" s="381"/>
      <c r="CD6" s="381"/>
      <c r="CE6" s="98">
        <v>49.14</v>
      </c>
      <c r="CF6" s="98">
        <v>11.12</v>
      </c>
      <c r="CG6" t="s">
        <v>666</v>
      </c>
      <c r="CH6" s="29" t="s">
        <v>1149</v>
      </c>
      <c r="CK6" s="98">
        <v>287.27999999999997</v>
      </c>
      <c r="CL6" s="98">
        <v>346.21</v>
      </c>
      <c r="CM6" s="98">
        <v>372.24</v>
      </c>
      <c r="CN6" s="98">
        <v>382.64</v>
      </c>
      <c r="CO6" s="98">
        <v>393.4</v>
      </c>
      <c r="CP6" s="98">
        <v>403.96</v>
      </c>
      <c r="CQ6" s="98">
        <v>412.52</v>
      </c>
      <c r="CR6" s="98">
        <v>35.92</v>
      </c>
      <c r="CS6" s="98">
        <v>252.03</v>
      </c>
      <c r="CT6" s="98">
        <v>308.95</v>
      </c>
      <c r="CU6" s="98">
        <v>334.46</v>
      </c>
      <c r="CV6" s="98">
        <v>346.04</v>
      </c>
      <c r="CW6" s="98">
        <v>357.96</v>
      </c>
      <c r="CX6" s="98">
        <v>369.72</v>
      </c>
      <c r="CY6" s="98">
        <v>395.9</v>
      </c>
      <c r="CZ6" s="98">
        <v>34.42</v>
      </c>
      <c r="DA6" s="98">
        <v>236.42</v>
      </c>
      <c r="DB6" s="98">
        <v>286.76</v>
      </c>
      <c r="DC6" s="98">
        <v>312.64</v>
      </c>
      <c r="DD6" s="98">
        <v>325.56</v>
      </c>
      <c r="DE6" s="98">
        <v>338.66</v>
      </c>
      <c r="DF6" s="98">
        <v>351.58</v>
      </c>
      <c r="DG6" s="98">
        <v>377.78</v>
      </c>
      <c r="DH6" s="98">
        <v>32.75</v>
      </c>
      <c r="DI6" t="s">
        <v>664</v>
      </c>
      <c r="DJ6" t="s">
        <v>855</v>
      </c>
      <c r="DK6" s="29" t="s">
        <v>1149</v>
      </c>
      <c r="DL6" s="21"/>
      <c r="DN6" s="98">
        <v>76.23</v>
      </c>
      <c r="DO6" s="98">
        <v>118.71</v>
      </c>
      <c r="DP6">
        <v>154.13999999999999</v>
      </c>
      <c r="DQ6">
        <v>239.58</v>
      </c>
      <c r="DR6" t="s">
        <v>819</v>
      </c>
      <c r="DS6" s="14">
        <v>39446</v>
      </c>
      <c r="DV6" s="100" t="s">
        <v>660</v>
      </c>
      <c r="DW6" s="318"/>
      <c r="EA6" s="318"/>
      <c r="EB6" s="391"/>
      <c r="EC6" s="318"/>
      <c r="EE6" s="141">
        <v>270.08999999999997</v>
      </c>
      <c r="EF6" s="141">
        <v>325.75</v>
      </c>
      <c r="EG6" s="141">
        <v>368.17</v>
      </c>
      <c r="EH6" s="141">
        <v>53.39</v>
      </c>
      <c r="EI6" s="141">
        <v>235.39</v>
      </c>
      <c r="EJ6" s="141">
        <v>288.12</v>
      </c>
      <c r="EK6" s="141">
        <v>324.20999999999998</v>
      </c>
      <c r="EL6" s="141">
        <v>47.18</v>
      </c>
      <c r="EM6" s="141">
        <v>220.62</v>
      </c>
      <c r="EN6" s="141">
        <v>267.45999999999998</v>
      </c>
      <c r="EO6" s="141">
        <v>299.87</v>
      </c>
      <c r="EP6" s="141">
        <v>42.98</v>
      </c>
      <c r="EQ6" s="141">
        <v>31</v>
      </c>
      <c r="ER6" s="152">
        <v>8.5000000000000006E-2</v>
      </c>
      <c r="ES6" s="152">
        <v>2.8299999999999999E-2</v>
      </c>
      <c r="ET6" s="152">
        <v>3.15E-2</v>
      </c>
      <c r="EU6" s="152">
        <v>2.7E-2</v>
      </c>
      <c r="EV6" s="152">
        <v>2.3800000000000002E-2</v>
      </c>
      <c r="EW6" s="152">
        <v>2.01E-2</v>
      </c>
      <c r="EX6" s="152">
        <v>1.8499999999999999E-2</v>
      </c>
      <c r="EY6" s="152">
        <v>-5.9999999999999995E-4</v>
      </c>
      <c r="EZ6" s="152">
        <v>0</v>
      </c>
      <c r="FA6" s="152">
        <v>4.4999999999999997E-3</v>
      </c>
      <c r="FB6" s="152">
        <v>6.7999999999999996E-3</v>
      </c>
      <c r="FC6" s="152">
        <v>0.45</v>
      </c>
      <c r="FD6" s="152">
        <v>0.75</v>
      </c>
      <c r="FE6" s="325"/>
      <c r="FF6" t="s">
        <v>717</v>
      </c>
      <c r="FG6" s="14">
        <v>39446</v>
      </c>
      <c r="FH6" t="s">
        <v>712</v>
      </c>
      <c r="FI6" s="31" t="s">
        <v>736</v>
      </c>
      <c r="FJ6" s="32" t="s">
        <v>737</v>
      </c>
      <c r="FK6" t="s">
        <v>738</v>
      </c>
      <c r="FT6" s="94">
        <v>0.88</v>
      </c>
      <c r="FU6" s="94">
        <v>1.26</v>
      </c>
      <c r="FV6" s="94">
        <v>1.5029999999999999</v>
      </c>
      <c r="FW6" s="94">
        <v>1.8029999999999999</v>
      </c>
      <c r="FX6" s="94">
        <v>0.4</v>
      </c>
      <c r="FY6" s="94">
        <v>0.32</v>
      </c>
      <c r="FZ6" s="94">
        <v>0.41</v>
      </c>
      <c r="GA6" s="379"/>
      <c r="GB6" s="234">
        <v>1</v>
      </c>
      <c r="GC6" s="234">
        <v>1</v>
      </c>
      <c r="GD6" s="234">
        <v>1</v>
      </c>
      <c r="GE6" s="234">
        <v>1</v>
      </c>
      <c r="GF6" s="234">
        <v>1</v>
      </c>
      <c r="GI6" s="325"/>
      <c r="GK6" s="98">
        <v>24.56</v>
      </c>
      <c r="GL6" s="349"/>
      <c r="GM6" s="351"/>
      <c r="GN6" t="s">
        <v>666</v>
      </c>
      <c r="GO6" s="29" t="s">
        <v>1149</v>
      </c>
      <c r="GS6" s="325"/>
      <c r="GT6" s="94">
        <v>0.75</v>
      </c>
      <c r="GU6" s="325"/>
      <c r="GV6" s="325"/>
      <c r="GZ6" s="118" t="s">
        <v>861</v>
      </c>
    </row>
    <row r="7" spans="1:208" ht="15" customHeight="1" x14ac:dyDescent="0.25">
      <c r="A7">
        <v>2007</v>
      </c>
      <c r="C7" s="393"/>
      <c r="G7" s="318"/>
      <c r="H7" s="318"/>
      <c r="I7" s="392"/>
      <c r="K7">
        <v>40</v>
      </c>
      <c r="L7">
        <v>5</v>
      </c>
      <c r="M7">
        <v>8</v>
      </c>
      <c r="R7">
        <v>21</v>
      </c>
      <c r="S7">
        <v>65</v>
      </c>
      <c r="T7">
        <v>60</v>
      </c>
      <c r="U7" s="94">
        <v>0.8</v>
      </c>
      <c r="V7" s="324" t="s">
        <v>787</v>
      </c>
      <c r="W7" s="40"/>
      <c r="AA7" s="34">
        <v>0.9</v>
      </c>
      <c r="AB7" s="34">
        <v>17136.73</v>
      </c>
      <c r="AC7" s="34">
        <v>1.5</v>
      </c>
      <c r="AD7" s="34">
        <v>2.5</v>
      </c>
      <c r="AE7" s="34">
        <v>3</v>
      </c>
      <c r="AF7" s="34">
        <v>3.7</v>
      </c>
      <c r="AG7" s="34">
        <v>4.3</v>
      </c>
      <c r="AH7" s="34">
        <v>0.5</v>
      </c>
      <c r="AI7" s="108">
        <v>0</v>
      </c>
      <c r="AJ7" s="108">
        <v>0.03</v>
      </c>
      <c r="AK7" s="108">
        <v>0.26</v>
      </c>
      <c r="AL7" s="108">
        <v>0.28999999999999998</v>
      </c>
      <c r="AM7" s="108">
        <v>0.41</v>
      </c>
      <c r="AN7" s="107">
        <v>1138.42</v>
      </c>
      <c r="AO7" s="107">
        <v>1638.09</v>
      </c>
      <c r="AP7" s="107">
        <v>2103.88</v>
      </c>
      <c r="AQ7" s="107">
        <v>3276.04</v>
      </c>
      <c r="AR7" s="107">
        <v>76.319999999999993</v>
      </c>
      <c r="AS7" s="107">
        <v>100</v>
      </c>
      <c r="AZ7" s="325"/>
      <c r="BA7" s="325"/>
      <c r="BF7" s="98">
        <v>15</v>
      </c>
      <c r="BG7" t="s">
        <v>604</v>
      </c>
      <c r="BH7" s="14">
        <v>39082</v>
      </c>
      <c r="BJ7" s="381"/>
      <c r="BK7" s="381"/>
      <c r="BL7" s="381"/>
      <c r="BM7" s="381"/>
      <c r="BN7" s="381"/>
      <c r="BO7" s="381"/>
      <c r="BP7" s="381"/>
      <c r="BQ7" s="381"/>
      <c r="BR7" s="381"/>
      <c r="BS7" s="381"/>
      <c r="BT7" s="381"/>
      <c r="BU7" s="381"/>
      <c r="BV7" s="381"/>
      <c r="BW7" s="381"/>
      <c r="BX7" s="381"/>
      <c r="BY7" s="381"/>
      <c r="BZ7" s="381"/>
      <c r="CA7" s="381"/>
      <c r="CB7" s="381"/>
      <c r="CC7" s="381"/>
      <c r="CD7" s="381"/>
      <c r="CE7" s="98">
        <v>47.82</v>
      </c>
      <c r="CF7" s="98">
        <v>10.82</v>
      </c>
      <c r="CG7" t="s">
        <v>694</v>
      </c>
      <c r="CH7" s="29" t="s">
        <v>727</v>
      </c>
      <c r="CK7" s="98">
        <v>279.56</v>
      </c>
      <c r="CL7" s="98">
        <v>336.91</v>
      </c>
      <c r="CM7" s="98">
        <v>362.24</v>
      </c>
      <c r="CN7" s="98">
        <v>372.36</v>
      </c>
      <c r="CO7" s="98">
        <v>382.83</v>
      </c>
      <c r="CP7" s="98">
        <v>393.11</v>
      </c>
      <c r="CQ7" s="98">
        <v>401.44</v>
      </c>
      <c r="CR7" s="98">
        <v>34.96</v>
      </c>
      <c r="CS7" s="98">
        <v>245.26</v>
      </c>
      <c r="CT7" s="98">
        <v>300.64999999999998</v>
      </c>
      <c r="CU7" s="98">
        <v>325.48</v>
      </c>
      <c r="CV7" s="98">
        <v>336.75</v>
      </c>
      <c r="CW7" s="98">
        <v>348.35</v>
      </c>
      <c r="CX7" s="98">
        <v>359.79</v>
      </c>
      <c r="CY7" s="98">
        <v>385.27</v>
      </c>
      <c r="CZ7" s="98">
        <v>33.5</v>
      </c>
      <c r="DA7" s="98">
        <v>230.07</v>
      </c>
      <c r="DB7" s="98">
        <v>279.06</v>
      </c>
      <c r="DC7" s="98">
        <v>304.24</v>
      </c>
      <c r="DD7" s="98">
        <v>316.82</v>
      </c>
      <c r="DE7" s="98">
        <v>329.56</v>
      </c>
      <c r="DF7" s="98">
        <v>342.14</v>
      </c>
      <c r="DG7" s="98">
        <v>367.63</v>
      </c>
      <c r="DH7" s="98">
        <v>31.87</v>
      </c>
      <c r="DI7" t="s">
        <v>691</v>
      </c>
      <c r="DJ7" t="s">
        <v>692</v>
      </c>
      <c r="DK7" s="29" t="s">
        <v>727</v>
      </c>
      <c r="DN7" s="98">
        <v>74.180000000000007</v>
      </c>
      <c r="DO7" s="98">
        <v>115.52</v>
      </c>
      <c r="DP7">
        <v>150</v>
      </c>
      <c r="DQ7">
        <v>233.15</v>
      </c>
      <c r="DR7" t="s">
        <v>818</v>
      </c>
      <c r="DS7" s="14">
        <v>39082</v>
      </c>
      <c r="DV7" s="100" t="s">
        <v>660</v>
      </c>
      <c r="DW7" s="318"/>
      <c r="EA7" s="318"/>
      <c r="EB7" s="391"/>
      <c r="EC7" s="318"/>
      <c r="EE7" s="141">
        <v>262.83999999999997</v>
      </c>
      <c r="EF7" s="141">
        <v>317</v>
      </c>
      <c r="EG7" s="141">
        <v>358.28</v>
      </c>
      <c r="EH7" s="141">
        <v>51.96</v>
      </c>
      <c r="EI7" s="141">
        <v>229.07</v>
      </c>
      <c r="EJ7" s="141">
        <v>280.38</v>
      </c>
      <c r="EK7" s="141">
        <v>315.5</v>
      </c>
      <c r="EL7" s="141">
        <v>45.91</v>
      </c>
      <c r="EM7" s="141">
        <v>214.69</v>
      </c>
      <c r="EN7" s="141">
        <v>260.27999999999997</v>
      </c>
      <c r="EO7" s="141">
        <v>291.82</v>
      </c>
      <c r="EP7" s="141">
        <v>41.83</v>
      </c>
      <c r="EQ7" s="141">
        <v>30</v>
      </c>
      <c r="ER7" s="152">
        <v>8.5000000000000006E-2</v>
      </c>
      <c r="ES7" s="152">
        <v>3.5400000000000001E-2</v>
      </c>
      <c r="ET7" s="152">
        <v>3.9399999999999998E-2</v>
      </c>
      <c r="EU7" s="152">
        <v>3.3799999999999997E-2</v>
      </c>
      <c r="EV7" s="152">
        <v>2.9700000000000001E-2</v>
      </c>
      <c r="EW7" s="152">
        <v>2.5100000000000001E-2</v>
      </c>
      <c r="EX7" s="152">
        <v>2.3099999999999999E-2</v>
      </c>
      <c r="EY7" s="152">
        <v>-6.9999999999999999E-4</v>
      </c>
      <c r="EZ7" s="152">
        <v>0</v>
      </c>
      <c r="FA7" s="152">
        <v>5.5999999999999999E-3</v>
      </c>
      <c r="FB7" s="152">
        <v>8.5000000000000006E-3</v>
      </c>
      <c r="FC7" s="152">
        <v>0.45</v>
      </c>
      <c r="FD7" s="152">
        <v>0.75</v>
      </c>
      <c r="FE7" s="325"/>
      <c r="FF7" t="s">
        <v>716</v>
      </c>
      <c r="FG7" s="14">
        <v>39082</v>
      </c>
      <c r="FH7" t="s">
        <v>712</v>
      </c>
      <c r="FI7" t="s">
        <v>732</v>
      </c>
      <c r="FJ7" s="14" t="s">
        <v>727</v>
      </c>
      <c r="FT7" s="94">
        <v>0.88</v>
      </c>
      <c r="FU7" s="94">
        <v>1.26</v>
      </c>
      <c r="FV7" s="94">
        <v>1.5029999999999999</v>
      </c>
      <c r="FW7" s="94">
        <v>1.8029999999999999</v>
      </c>
      <c r="FX7" s="94">
        <v>0.4</v>
      </c>
      <c r="FY7" s="94">
        <v>0.32</v>
      </c>
      <c r="FZ7" s="94">
        <v>0.41</v>
      </c>
      <c r="GA7" s="379"/>
      <c r="GB7" s="234">
        <v>1</v>
      </c>
      <c r="GC7" s="234">
        <v>1</v>
      </c>
      <c r="GD7" s="234">
        <v>1</v>
      </c>
      <c r="GE7" s="234">
        <v>1</v>
      </c>
      <c r="GF7" s="234">
        <v>1</v>
      </c>
      <c r="GI7" s="325"/>
      <c r="GK7" s="98">
        <v>23.9</v>
      </c>
      <c r="GL7" s="349"/>
      <c r="GM7" s="351"/>
      <c r="GN7" t="s">
        <v>694</v>
      </c>
      <c r="GO7" s="29" t="s">
        <v>727</v>
      </c>
      <c r="GS7" s="325"/>
      <c r="GT7" s="94">
        <v>0.75</v>
      </c>
      <c r="GU7" s="325"/>
      <c r="GV7" s="325"/>
    </row>
    <row r="8" spans="1:208" ht="19.5" customHeight="1" x14ac:dyDescent="0.25">
      <c r="A8">
        <v>2006</v>
      </c>
      <c r="C8" s="393"/>
      <c r="D8" t="s">
        <v>559</v>
      </c>
      <c r="E8" s="14">
        <v>38395</v>
      </c>
      <c r="G8" s="318"/>
      <c r="H8" s="318"/>
      <c r="I8" s="392"/>
      <c r="K8">
        <v>40</v>
      </c>
      <c r="L8">
        <v>5</v>
      </c>
      <c r="M8">
        <v>8</v>
      </c>
      <c r="R8">
        <v>21</v>
      </c>
      <c r="S8">
        <v>65</v>
      </c>
      <c r="T8">
        <v>60</v>
      </c>
      <c r="U8" s="94">
        <v>0.8</v>
      </c>
      <c r="V8" s="325"/>
      <c r="W8" s="40"/>
      <c r="AA8" s="34">
        <v>0.9</v>
      </c>
      <c r="AB8" s="34">
        <v>17136.73</v>
      </c>
      <c r="AC8" s="34">
        <v>1.5</v>
      </c>
      <c r="AD8" s="34">
        <v>2.5</v>
      </c>
      <c r="AE8" s="34">
        <v>3</v>
      </c>
      <c r="AF8" s="34">
        <v>3.7</v>
      </c>
      <c r="AG8" s="34">
        <v>4.3</v>
      </c>
      <c r="AH8" s="34">
        <v>0.5</v>
      </c>
      <c r="AI8" s="108">
        <v>0</v>
      </c>
      <c r="AJ8" s="108">
        <v>0.03</v>
      </c>
      <c r="AK8" s="108">
        <v>0.26</v>
      </c>
      <c r="AL8" s="108">
        <v>0.28999999999999998</v>
      </c>
      <c r="AM8" s="108">
        <v>0.41</v>
      </c>
      <c r="AN8" s="107">
        <v>1138.42</v>
      </c>
      <c r="AO8" s="107">
        <v>1638.09</v>
      </c>
      <c r="AP8" s="107">
        <v>2103.88</v>
      </c>
      <c r="AQ8" s="107">
        <v>3276.04</v>
      </c>
      <c r="AR8" s="107">
        <v>76.319999999999993</v>
      </c>
      <c r="AS8" s="107">
        <v>100</v>
      </c>
      <c r="AZ8" s="325"/>
      <c r="BA8" s="325"/>
      <c r="BF8" s="98">
        <v>24</v>
      </c>
      <c r="BJ8" s="381"/>
      <c r="BK8" s="381"/>
      <c r="BL8" s="381"/>
      <c r="BM8" s="381"/>
      <c r="BN8" s="381"/>
      <c r="BO8" s="381"/>
      <c r="BP8" s="381"/>
      <c r="BQ8" s="381"/>
      <c r="BR8" s="381"/>
      <c r="BS8" s="381"/>
      <c r="BT8" s="381"/>
      <c r="BU8" s="381"/>
      <c r="BV8" s="381"/>
      <c r="BW8" s="381"/>
      <c r="BX8" s="381"/>
      <c r="BY8" s="381"/>
      <c r="BZ8" s="381"/>
      <c r="CA8" s="381"/>
      <c r="CB8" s="381"/>
      <c r="CC8" s="381"/>
      <c r="CD8" s="381"/>
      <c r="CE8" s="98">
        <v>46.97</v>
      </c>
      <c r="CF8" s="98">
        <v>10.63</v>
      </c>
      <c r="CH8" s="29"/>
      <c r="CI8" s="363" t="s">
        <v>1217</v>
      </c>
      <c r="CK8" s="98">
        <v>271.95</v>
      </c>
      <c r="CL8" s="98">
        <v>327.73</v>
      </c>
      <c r="CM8" s="98">
        <v>352.37</v>
      </c>
      <c r="CN8" s="98">
        <v>362.22</v>
      </c>
      <c r="CO8" s="98">
        <v>372.4</v>
      </c>
      <c r="CP8" s="98">
        <v>382.4</v>
      </c>
      <c r="CQ8" s="98">
        <v>390.51</v>
      </c>
      <c r="CR8" s="98">
        <v>34.01</v>
      </c>
      <c r="CS8" s="98">
        <v>238.58</v>
      </c>
      <c r="CT8" s="98">
        <v>292.45999999999998</v>
      </c>
      <c r="CU8" s="98">
        <v>316.61</v>
      </c>
      <c r="CV8" s="98">
        <v>327.58</v>
      </c>
      <c r="CW8" s="98">
        <v>338.86</v>
      </c>
      <c r="CX8" s="98">
        <v>349.99</v>
      </c>
      <c r="CY8" s="98">
        <v>374.78</v>
      </c>
      <c r="CZ8" s="98">
        <v>32.590000000000003</v>
      </c>
      <c r="DA8" s="98">
        <v>223.8</v>
      </c>
      <c r="DB8" s="98">
        <v>271.45999999999998</v>
      </c>
      <c r="DC8" s="98">
        <v>295.95</v>
      </c>
      <c r="DD8" s="98">
        <v>308.19</v>
      </c>
      <c r="DE8" s="98">
        <v>320.58</v>
      </c>
      <c r="DF8" s="98">
        <v>332.82</v>
      </c>
      <c r="DG8" s="98">
        <v>357.62</v>
      </c>
      <c r="DH8" s="98">
        <v>31</v>
      </c>
      <c r="DI8" t="s">
        <v>689</v>
      </c>
      <c r="DJ8" t="s">
        <v>690</v>
      </c>
      <c r="DK8" s="29" t="s">
        <v>724</v>
      </c>
      <c r="DN8" s="98">
        <v>72.16</v>
      </c>
      <c r="DO8" s="98">
        <v>112.37</v>
      </c>
      <c r="DP8">
        <v>145.91</v>
      </c>
      <c r="DQ8">
        <v>226.8</v>
      </c>
      <c r="DR8" s="106" t="s">
        <v>817</v>
      </c>
      <c r="DS8" s="14">
        <v>38708</v>
      </c>
      <c r="DT8" t="s">
        <v>816</v>
      </c>
      <c r="DV8" s="100" t="s">
        <v>660</v>
      </c>
      <c r="DW8" s="318"/>
      <c r="EA8" s="318"/>
      <c r="EB8" s="391"/>
      <c r="EC8" s="318"/>
      <c r="EE8" s="141">
        <v>255.68</v>
      </c>
      <c r="EF8" s="141">
        <v>308.37</v>
      </c>
      <c r="EG8" s="141">
        <v>348.52</v>
      </c>
      <c r="EH8" s="141">
        <v>50.54</v>
      </c>
      <c r="EI8" s="141">
        <v>222.83</v>
      </c>
      <c r="EJ8" s="141">
        <v>272.74</v>
      </c>
      <c r="EK8" s="141">
        <v>306.91000000000003</v>
      </c>
      <c r="EL8" s="141">
        <v>44.66</v>
      </c>
      <c r="EM8" s="141">
        <v>208.84</v>
      </c>
      <c r="EN8" s="141">
        <v>253.19</v>
      </c>
      <c r="EO8" s="141">
        <v>283.87</v>
      </c>
      <c r="EP8" s="141">
        <v>40.69</v>
      </c>
      <c r="EQ8" s="141">
        <v>29</v>
      </c>
      <c r="ER8" s="152">
        <v>8.5000000000000006E-2</v>
      </c>
      <c r="ES8" s="152">
        <v>3.5400000000000001E-2</v>
      </c>
      <c r="ET8" s="152">
        <v>3.9399999999999998E-2</v>
      </c>
      <c r="EU8" s="152">
        <v>3.3799999999999997E-2</v>
      </c>
      <c r="EV8" s="152">
        <v>2.9700000000000001E-2</v>
      </c>
      <c r="EW8" s="152">
        <v>2.5100000000000001E-2</v>
      </c>
      <c r="EX8" s="152">
        <v>2.3099999999999999E-2</v>
      </c>
      <c r="EY8" s="152">
        <v>-6.9999999999999999E-4</v>
      </c>
      <c r="EZ8" s="152">
        <v>0</v>
      </c>
      <c r="FA8" s="152">
        <v>5.5999999999999999E-3</v>
      </c>
      <c r="FB8" s="152">
        <v>8.5000000000000006E-3</v>
      </c>
      <c r="FC8" s="152">
        <v>0.45</v>
      </c>
      <c r="FD8" s="152">
        <v>0.75</v>
      </c>
      <c r="FE8" s="325"/>
      <c r="FI8" t="s">
        <v>733</v>
      </c>
      <c r="FJ8" s="14" t="s">
        <v>724</v>
      </c>
      <c r="FT8" s="94">
        <v>0.88</v>
      </c>
      <c r="FU8" s="94">
        <v>1.26</v>
      </c>
      <c r="FV8" s="94">
        <v>1.5029999999999999</v>
      </c>
      <c r="FW8" s="94">
        <v>1.8029999999999999</v>
      </c>
      <c r="FX8" s="94">
        <v>0.4</v>
      </c>
      <c r="FY8" s="94">
        <v>0.32</v>
      </c>
      <c r="FZ8" s="94">
        <v>0.41</v>
      </c>
      <c r="GA8" s="379"/>
      <c r="GB8" s="234">
        <v>1</v>
      </c>
      <c r="GC8" s="234">
        <v>1</v>
      </c>
      <c r="GD8" s="234">
        <v>1</v>
      </c>
      <c r="GE8" s="234">
        <v>1</v>
      </c>
      <c r="GF8" s="234">
        <v>1</v>
      </c>
      <c r="GI8" s="325"/>
      <c r="GK8" s="98">
        <v>23.48</v>
      </c>
      <c r="GL8" s="349"/>
      <c r="GM8" s="351"/>
      <c r="GO8" s="29" t="s">
        <v>724</v>
      </c>
      <c r="GP8" t="s">
        <v>693</v>
      </c>
      <c r="GS8" s="325"/>
      <c r="GT8" s="94">
        <v>0.75</v>
      </c>
      <c r="GU8" s="325"/>
      <c r="GV8" s="325"/>
    </row>
    <row r="9" spans="1:208" ht="15" customHeight="1" x14ac:dyDescent="0.25">
      <c r="A9">
        <v>2005</v>
      </c>
      <c r="C9" s="393" t="s">
        <v>554</v>
      </c>
      <c r="G9" s="318"/>
      <c r="H9" s="318"/>
      <c r="I9" s="392"/>
      <c r="K9">
        <v>40</v>
      </c>
      <c r="L9">
        <v>5</v>
      </c>
      <c r="M9">
        <v>8</v>
      </c>
      <c r="R9">
        <v>21</v>
      </c>
      <c r="S9">
        <v>65</v>
      </c>
      <c r="T9">
        <v>60</v>
      </c>
      <c r="U9" s="94">
        <v>0.8</v>
      </c>
      <c r="V9" s="325"/>
      <c r="W9" s="40"/>
      <c r="AA9" s="34">
        <v>0.9</v>
      </c>
      <c r="AB9" s="34">
        <v>17136.73</v>
      </c>
      <c r="AC9" s="34">
        <v>1.5</v>
      </c>
      <c r="AD9" s="34">
        <v>2.5</v>
      </c>
      <c r="AE9" s="34">
        <v>3</v>
      </c>
      <c r="AF9" s="34">
        <v>3.7</v>
      </c>
      <c r="AG9" s="34">
        <v>4.3</v>
      </c>
      <c r="AH9" s="34">
        <v>0.5</v>
      </c>
      <c r="AI9" s="108">
        <v>0</v>
      </c>
      <c r="AJ9" s="108">
        <v>0.03</v>
      </c>
      <c r="AK9" s="108">
        <v>0.26</v>
      </c>
      <c r="AL9" s="108">
        <v>0.28999999999999998</v>
      </c>
      <c r="AM9" s="108">
        <v>0.41</v>
      </c>
      <c r="AN9" s="107">
        <v>1138.42</v>
      </c>
      <c r="AO9" s="107">
        <v>1638.09</v>
      </c>
      <c r="AP9" s="107">
        <v>2103.88</v>
      </c>
      <c r="AQ9" s="107">
        <v>3276.04</v>
      </c>
      <c r="AR9" s="107">
        <v>76.319999999999993</v>
      </c>
      <c r="AS9" s="107">
        <v>100</v>
      </c>
      <c r="AT9" t="s">
        <v>802</v>
      </c>
      <c r="AU9" s="14">
        <v>38136</v>
      </c>
      <c r="AV9" t="s">
        <v>793</v>
      </c>
      <c r="AZ9" s="325"/>
      <c r="BA9" s="325"/>
      <c r="BF9" s="98">
        <v>24</v>
      </c>
      <c r="BG9" t="s">
        <v>603</v>
      </c>
      <c r="BH9" s="14">
        <v>38136</v>
      </c>
      <c r="BJ9" s="381"/>
      <c r="BK9" s="381"/>
      <c r="BL9" s="381"/>
      <c r="BM9" s="381"/>
      <c r="BN9" s="381"/>
      <c r="BO9" s="381"/>
      <c r="BP9" s="381"/>
      <c r="BQ9" s="381"/>
      <c r="BR9" s="381"/>
      <c r="BS9" s="381"/>
      <c r="BT9" s="381"/>
      <c r="BU9" s="381"/>
      <c r="BV9" s="381"/>
      <c r="BW9" s="381"/>
      <c r="BX9" s="381"/>
      <c r="BY9" s="381"/>
      <c r="BZ9" s="381"/>
      <c r="CA9" s="381"/>
      <c r="CB9" s="381"/>
      <c r="CC9" s="381"/>
      <c r="CD9" s="381"/>
      <c r="CE9" s="98">
        <v>46.97</v>
      </c>
      <c r="CF9" s="98">
        <v>10.63</v>
      </c>
      <c r="CH9" s="29"/>
      <c r="CI9" s="364"/>
      <c r="CK9" s="98">
        <v>267.14</v>
      </c>
      <c r="CL9" s="98">
        <v>321.94</v>
      </c>
      <c r="CM9" s="98">
        <v>346.14</v>
      </c>
      <c r="CN9" s="98">
        <v>355.82</v>
      </c>
      <c r="CO9" s="98">
        <v>365.82</v>
      </c>
      <c r="CP9" s="98">
        <v>375.64</v>
      </c>
      <c r="CQ9" s="98">
        <v>383.61</v>
      </c>
      <c r="CR9" s="98">
        <v>33.409999999999997</v>
      </c>
      <c r="CS9" s="98">
        <v>234.36</v>
      </c>
      <c r="CT9" s="98">
        <v>287.29000000000002</v>
      </c>
      <c r="CU9" s="98">
        <v>311.01</v>
      </c>
      <c r="CV9" s="98">
        <v>321.79000000000002</v>
      </c>
      <c r="CW9" s="98">
        <v>332.87</v>
      </c>
      <c r="CX9" s="98">
        <v>343.8</v>
      </c>
      <c r="CY9" s="98">
        <v>368.15</v>
      </c>
      <c r="CZ9" s="98">
        <v>32.01</v>
      </c>
      <c r="DA9" s="98">
        <v>219.84</v>
      </c>
      <c r="DB9" s="98">
        <v>266.66000000000003</v>
      </c>
      <c r="DC9" s="98">
        <v>290.72000000000003</v>
      </c>
      <c r="DD9" s="98">
        <v>302.74</v>
      </c>
      <c r="DE9" s="98">
        <v>314.91000000000003</v>
      </c>
      <c r="DF9" s="98">
        <v>326.94</v>
      </c>
      <c r="DG9" s="98">
        <v>351.3</v>
      </c>
      <c r="DH9" s="98">
        <v>30.45</v>
      </c>
      <c r="DI9" t="s">
        <v>686</v>
      </c>
      <c r="DJ9" t="s">
        <v>688</v>
      </c>
      <c r="DK9" s="29" t="s">
        <v>725</v>
      </c>
      <c r="DL9" s="363" t="s">
        <v>857</v>
      </c>
      <c r="DN9" s="98">
        <v>70.88</v>
      </c>
      <c r="DO9" s="98">
        <v>110.38</v>
      </c>
      <c r="DP9" s="64" t="s">
        <v>655</v>
      </c>
      <c r="DQ9" s="64"/>
      <c r="DR9" t="s">
        <v>814</v>
      </c>
      <c r="DS9" s="14">
        <v>38136</v>
      </c>
      <c r="DV9" s="100" t="s">
        <v>660</v>
      </c>
      <c r="DW9" s="318"/>
      <c r="EA9" s="318"/>
      <c r="EB9" s="391"/>
      <c r="EC9" s="318"/>
      <c r="EE9" s="141">
        <v>251.16</v>
      </c>
      <c r="EF9" s="141">
        <v>302.92</v>
      </c>
      <c r="EG9" s="141">
        <v>342.36</v>
      </c>
      <c r="EH9" s="141">
        <v>49.65</v>
      </c>
      <c r="EI9" s="141">
        <v>218.89</v>
      </c>
      <c r="EJ9" s="141">
        <v>267.92</v>
      </c>
      <c r="EK9" s="141">
        <v>301.48</v>
      </c>
      <c r="EL9" s="141">
        <v>43.87</v>
      </c>
      <c r="EM9" s="141">
        <v>205.15</v>
      </c>
      <c r="EN9" s="141">
        <v>248.71</v>
      </c>
      <c r="EO9" s="141">
        <v>278.85000000000002</v>
      </c>
      <c r="EP9" s="141">
        <v>39.97</v>
      </c>
      <c r="EQ9" s="141">
        <v>29</v>
      </c>
      <c r="ER9" s="152">
        <v>8.5000000000000006E-2</v>
      </c>
      <c r="ES9" s="152">
        <v>3.5400000000000001E-2</v>
      </c>
      <c r="ET9" s="152">
        <v>3.9399999999999998E-2</v>
      </c>
      <c r="EU9" s="152">
        <v>3.3799999999999997E-2</v>
      </c>
      <c r="EV9" s="152">
        <v>2.9700000000000001E-2</v>
      </c>
      <c r="EW9" s="152">
        <v>2.5100000000000001E-2</v>
      </c>
      <c r="EX9" s="152">
        <v>2.3099999999999999E-2</v>
      </c>
      <c r="EY9" s="152">
        <v>-6.9999999999999999E-4</v>
      </c>
      <c r="EZ9" s="152">
        <v>0</v>
      </c>
      <c r="FA9" s="152">
        <v>5.5999999999999999E-3</v>
      </c>
      <c r="FB9" s="152">
        <v>8.5000000000000006E-3</v>
      </c>
      <c r="FC9" s="152">
        <v>0.45</v>
      </c>
      <c r="FD9" s="152">
        <v>0.75</v>
      </c>
      <c r="FE9" s="325"/>
      <c r="FF9" t="s">
        <v>714</v>
      </c>
      <c r="FG9" s="14">
        <v>38136</v>
      </c>
      <c r="FH9" t="s">
        <v>712</v>
      </c>
      <c r="FI9" t="s">
        <v>734</v>
      </c>
      <c r="FJ9" s="14" t="s">
        <v>725</v>
      </c>
      <c r="FK9" s="21" t="s">
        <v>723</v>
      </c>
      <c r="FT9" s="94">
        <v>0.88</v>
      </c>
      <c r="FU9" s="94">
        <v>1.26</v>
      </c>
      <c r="FV9" s="94">
        <v>1.5029999999999999</v>
      </c>
      <c r="FW9" s="94">
        <v>1.8029999999999999</v>
      </c>
      <c r="FX9" s="94">
        <v>0.4</v>
      </c>
      <c r="FY9" s="94">
        <v>0.32</v>
      </c>
      <c r="FZ9" s="94">
        <v>0.41</v>
      </c>
      <c r="GA9" s="379"/>
      <c r="GB9" s="234">
        <v>1</v>
      </c>
      <c r="GC9" s="234">
        <v>1</v>
      </c>
      <c r="GD9" s="234">
        <v>1</v>
      </c>
      <c r="GE9" s="234">
        <v>1</v>
      </c>
      <c r="GF9" s="234">
        <v>1</v>
      </c>
      <c r="GI9" s="325"/>
      <c r="GK9" s="98">
        <v>23.48</v>
      </c>
      <c r="GL9" s="349"/>
      <c r="GM9" s="351"/>
      <c r="GO9" s="29" t="s">
        <v>725</v>
      </c>
      <c r="GP9" t="s">
        <v>693</v>
      </c>
      <c r="GS9" s="325"/>
      <c r="GT9" s="94">
        <v>0.75</v>
      </c>
      <c r="GU9" s="325"/>
      <c r="GV9" s="325"/>
    </row>
    <row r="10" spans="1:208" ht="30" customHeight="1" x14ac:dyDescent="0.25">
      <c r="A10">
        <v>2004</v>
      </c>
      <c r="C10" s="394"/>
      <c r="D10" t="s">
        <v>558</v>
      </c>
      <c r="E10" s="14">
        <v>37974</v>
      </c>
      <c r="G10" s="318"/>
      <c r="H10" s="318"/>
      <c r="I10" s="392"/>
      <c r="K10">
        <v>40</v>
      </c>
      <c r="L10">
        <v>5</v>
      </c>
      <c r="M10">
        <v>8</v>
      </c>
      <c r="R10">
        <v>21</v>
      </c>
      <c r="S10">
        <v>65</v>
      </c>
      <c r="T10">
        <v>60</v>
      </c>
      <c r="U10" s="94">
        <v>0.8</v>
      </c>
      <c r="V10" s="325"/>
      <c r="W10" s="40"/>
      <c r="AA10" s="34">
        <v>0.9</v>
      </c>
      <c r="AB10" s="34">
        <v>16833.72</v>
      </c>
      <c r="AC10" s="34">
        <v>1.5</v>
      </c>
      <c r="AD10" s="34">
        <v>2.5</v>
      </c>
      <c r="AE10" s="34">
        <v>3</v>
      </c>
      <c r="AF10" s="34">
        <v>3.7</v>
      </c>
      <c r="AG10" s="34">
        <v>4.3</v>
      </c>
      <c r="AH10" s="34">
        <v>0.5</v>
      </c>
      <c r="AI10" s="108">
        <v>0</v>
      </c>
      <c r="AJ10" s="108">
        <v>0.03</v>
      </c>
      <c r="AK10" s="108">
        <v>0.26</v>
      </c>
      <c r="AL10" s="108">
        <v>0.28999999999999998</v>
      </c>
      <c r="AM10" s="108">
        <v>0.41</v>
      </c>
      <c r="AN10" s="107">
        <v>1118.29</v>
      </c>
      <c r="AO10" s="107">
        <v>1609.13</v>
      </c>
      <c r="AP10" s="107">
        <v>2066.6799999999998</v>
      </c>
      <c r="AQ10" s="107">
        <v>3218.11</v>
      </c>
      <c r="AR10" s="107">
        <v>74.97</v>
      </c>
      <c r="AS10" s="107">
        <v>100</v>
      </c>
      <c r="AZ10" s="325"/>
      <c r="BA10" s="325"/>
      <c r="BF10" s="98">
        <v>15</v>
      </c>
      <c r="BJ10" s="381"/>
      <c r="BK10" s="381"/>
      <c r="BL10" s="381"/>
      <c r="BM10" s="381"/>
      <c r="BN10" s="381"/>
      <c r="BO10" s="381"/>
      <c r="BP10" s="381"/>
      <c r="BQ10" s="381"/>
      <c r="BR10" s="381"/>
      <c r="BS10" s="381"/>
      <c r="BT10" s="381"/>
      <c r="BU10" s="381"/>
      <c r="BV10" s="381"/>
      <c r="BW10" s="381"/>
      <c r="BX10" s="381"/>
      <c r="BY10" s="381"/>
      <c r="BZ10" s="381"/>
      <c r="CA10" s="381"/>
      <c r="CB10" s="381"/>
      <c r="CC10" s="381"/>
      <c r="CD10" s="381"/>
      <c r="CE10" s="98">
        <v>46.97</v>
      </c>
      <c r="CF10" s="98">
        <v>10.63</v>
      </c>
      <c r="CH10" s="166"/>
      <c r="CI10" s="364"/>
      <c r="CK10" s="98">
        <v>263.97000000000003</v>
      </c>
      <c r="CL10" s="98">
        <v>318.12</v>
      </c>
      <c r="CM10" s="98">
        <v>342.04</v>
      </c>
      <c r="CN10" s="98">
        <v>351.6</v>
      </c>
      <c r="CO10" s="98">
        <v>361.48</v>
      </c>
      <c r="CP10" s="98">
        <v>371.19</v>
      </c>
      <c r="CQ10" s="98">
        <v>379.06</v>
      </c>
      <c r="CR10" s="98">
        <v>33.01</v>
      </c>
      <c r="CS10" s="98">
        <v>231.58</v>
      </c>
      <c r="CT10" s="98">
        <v>283.88</v>
      </c>
      <c r="CU10" s="98">
        <v>307.32</v>
      </c>
      <c r="CV10" s="98">
        <v>317.97000000000003</v>
      </c>
      <c r="CW10" s="98">
        <v>328.92</v>
      </c>
      <c r="CX10" s="98">
        <v>339.72</v>
      </c>
      <c r="CY10" s="98">
        <v>363.78</v>
      </c>
      <c r="CZ10" s="98">
        <v>31.63</v>
      </c>
      <c r="DA10" s="98">
        <v>217.23</v>
      </c>
      <c r="DB10" s="98">
        <v>263.5</v>
      </c>
      <c r="DC10" s="98">
        <v>287.27</v>
      </c>
      <c r="DD10" s="98">
        <v>299.14999999999998</v>
      </c>
      <c r="DE10" s="98">
        <v>311.18</v>
      </c>
      <c r="DF10" s="98">
        <v>323.06</v>
      </c>
      <c r="DG10" s="98">
        <v>347.13</v>
      </c>
      <c r="DH10" s="98">
        <v>30.09</v>
      </c>
      <c r="DI10" t="s">
        <v>685</v>
      </c>
      <c r="DK10" s="166"/>
      <c r="DL10" s="364"/>
      <c r="DN10" s="98">
        <v>70.040000000000006</v>
      </c>
      <c r="DO10" s="98">
        <v>109.07</v>
      </c>
      <c r="DP10" s="64"/>
      <c r="DQ10" s="64"/>
      <c r="DV10" s="100" t="s">
        <v>660</v>
      </c>
      <c r="DW10" s="318"/>
      <c r="EA10" s="318"/>
      <c r="EB10" s="391"/>
      <c r="EC10" s="318"/>
      <c r="EE10" s="141">
        <v>248.18</v>
      </c>
      <c r="EF10" s="141">
        <v>299.33</v>
      </c>
      <c r="EG10" s="141">
        <v>334.01</v>
      </c>
      <c r="EH10" s="141">
        <v>48.44</v>
      </c>
      <c r="EI10" s="141">
        <v>216.29</v>
      </c>
      <c r="EJ10" s="141">
        <v>264.74</v>
      </c>
      <c r="EK10" s="141">
        <v>297.91000000000003</v>
      </c>
      <c r="EL10" s="141">
        <v>43.35</v>
      </c>
      <c r="EM10" s="141">
        <v>202.72</v>
      </c>
      <c r="EN10" s="141">
        <v>245.76</v>
      </c>
      <c r="EO10" s="141">
        <v>275.54000000000002</v>
      </c>
      <c r="EP10" s="141">
        <v>39.5</v>
      </c>
      <c r="EQ10" s="141">
        <v>28</v>
      </c>
      <c r="ER10" s="152">
        <v>8.5000000000000006E-2</v>
      </c>
      <c r="ES10" s="152">
        <v>3.5400000000000001E-2</v>
      </c>
      <c r="ET10" s="152">
        <v>3.9399999999999998E-2</v>
      </c>
      <c r="EU10" s="152">
        <v>3.3799999999999997E-2</v>
      </c>
      <c r="EV10" s="152">
        <v>2.9700000000000001E-2</v>
      </c>
      <c r="EW10" s="152">
        <v>2.5100000000000001E-2</v>
      </c>
      <c r="EX10" s="152">
        <v>2.3099999999999999E-2</v>
      </c>
      <c r="EY10" s="152">
        <v>-6.9999999999999999E-4</v>
      </c>
      <c r="EZ10" s="152">
        <v>0</v>
      </c>
      <c r="FA10" s="152">
        <v>5.5999999999999999E-3</v>
      </c>
      <c r="FB10" s="152">
        <v>8.5000000000000006E-3</v>
      </c>
      <c r="FC10" s="152">
        <v>0.45</v>
      </c>
      <c r="FD10" s="152">
        <v>0.75</v>
      </c>
      <c r="FE10" s="325"/>
      <c r="FT10" s="94">
        <v>0.88</v>
      </c>
      <c r="FU10" s="94">
        <v>1.26</v>
      </c>
      <c r="FV10" s="94">
        <v>1.5029999999999999</v>
      </c>
      <c r="FW10" s="94">
        <v>1.8029999999999999</v>
      </c>
      <c r="FX10" s="94">
        <v>0.4</v>
      </c>
      <c r="FY10" s="94">
        <v>0.32</v>
      </c>
      <c r="FZ10" s="94">
        <v>0.41</v>
      </c>
      <c r="GA10" s="379"/>
      <c r="GB10" s="234">
        <v>1</v>
      </c>
      <c r="GC10" s="234">
        <v>1</v>
      </c>
      <c r="GD10" s="234">
        <v>1</v>
      </c>
      <c r="GE10" s="234">
        <v>1</v>
      </c>
      <c r="GF10" s="234">
        <v>1</v>
      </c>
      <c r="GI10" s="325"/>
      <c r="GK10" s="98">
        <v>23.48</v>
      </c>
      <c r="GL10" s="349"/>
      <c r="GM10" s="351"/>
      <c r="GO10" s="166"/>
      <c r="GP10" t="s">
        <v>693</v>
      </c>
      <c r="GS10" s="325"/>
      <c r="GT10" s="94">
        <v>0.75</v>
      </c>
      <c r="GU10" s="325"/>
      <c r="GV10" s="325"/>
    </row>
    <row r="11" spans="1:208" ht="15" customHeight="1" x14ac:dyDescent="0.25">
      <c r="A11">
        <v>2003</v>
      </c>
      <c r="C11" s="393" t="s">
        <v>827</v>
      </c>
      <c r="G11" s="318"/>
      <c r="H11" s="318"/>
      <c r="I11" s="392"/>
      <c r="K11">
        <v>40</v>
      </c>
      <c r="L11">
        <v>5</v>
      </c>
      <c r="M11">
        <v>8</v>
      </c>
      <c r="R11">
        <v>21</v>
      </c>
      <c r="S11">
        <v>65</v>
      </c>
      <c r="T11">
        <v>60</v>
      </c>
      <c r="U11" s="94">
        <v>0.8</v>
      </c>
      <c r="V11" s="325"/>
      <c r="W11" s="40"/>
      <c r="AA11" s="34">
        <v>0.9</v>
      </c>
      <c r="AB11" s="34">
        <v>16833.72</v>
      </c>
      <c r="AC11" s="34">
        <v>1.5</v>
      </c>
      <c r="AD11" s="34">
        <v>2.5</v>
      </c>
      <c r="AE11" s="34">
        <v>3</v>
      </c>
      <c r="AF11" s="34">
        <v>3.7</v>
      </c>
      <c r="AG11" s="34">
        <v>4.3</v>
      </c>
      <c r="AH11" s="34">
        <v>0.5</v>
      </c>
      <c r="AI11" s="108">
        <v>0</v>
      </c>
      <c r="AJ11" s="108">
        <v>0.03</v>
      </c>
      <c r="AK11" s="108">
        <v>0.26</v>
      </c>
      <c r="AL11" s="108">
        <v>0.28999999999999998</v>
      </c>
      <c r="AM11" s="108">
        <v>0.41</v>
      </c>
      <c r="AN11" s="107">
        <v>1118.29</v>
      </c>
      <c r="AO11" s="107">
        <v>1609.13</v>
      </c>
      <c r="AP11" s="107">
        <v>2066.6799999999998</v>
      </c>
      <c r="AQ11" s="107">
        <v>3218.11</v>
      </c>
      <c r="AR11" s="107">
        <v>74.97</v>
      </c>
      <c r="AS11" s="107">
        <v>100</v>
      </c>
      <c r="AT11" t="s">
        <v>801</v>
      </c>
      <c r="AU11" s="14">
        <v>37612</v>
      </c>
      <c r="AV11" t="s">
        <v>793</v>
      </c>
      <c r="AZ11" s="325"/>
      <c r="BA11" s="325"/>
      <c r="BF11" s="98">
        <v>15</v>
      </c>
      <c r="BJ11" s="381"/>
      <c r="BK11" s="381"/>
      <c r="BL11" s="381"/>
      <c r="BM11" s="381"/>
      <c r="BN11" s="381"/>
      <c r="BO11" s="381"/>
      <c r="BP11" s="381"/>
      <c r="BQ11" s="381"/>
      <c r="BR11" s="381"/>
      <c r="BS11" s="381"/>
      <c r="BT11" s="381"/>
      <c r="BU11" s="381"/>
      <c r="BV11" s="381"/>
      <c r="BW11" s="381"/>
      <c r="BX11" s="381"/>
      <c r="BY11" s="381"/>
      <c r="BZ11" s="381"/>
      <c r="CA11" s="381"/>
      <c r="CB11" s="381"/>
      <c r="CC11" s="381"/>
      <c r="CD11" s="381"/>
      <c r="CE11" s="98">
        <v>46.97</v>
      </c>
      <c r="CF11" s="98">
        <v>10.63</v>
      </c>
      <c r="CG11" t="s">
        <v>684</v>
      </c>
      <c r="CH11" s="29" t="s">
        <v>726</v>
      </c>
      <c r="CI11" s="364"/>
      <c r="CK11" s="98">
        <v>263.97000000000003</v>
      </c>
      <c r="CL11" s="98">
        <v>318.12</v>
      </c>
      <c r="CM11" s="98">
        <v>342.04</v>
      </c>
      <c r="CN11" s="98">
        <v>351.6</v>
      </c>
      <c r="CO11" s="98">
        <v>361.48</v>
      </c>
      <c r="CP11" s="98">
        <v>371.19</v>
      </c>
      <c r="CQ11" s="98">
        <v>379.06</v>
      </c>
      <c r="CR11" s="98">
        <v>33.01</v>
      </c>
      <c r="CS11" s="98">
        <v>231.58</v>
      </c>
      <c r="CT11" s="98">
        <v>283.88</v>
      </c>
      <c r="CU11" s="98">
        <v>307.32</v>
      </c>
      <c r="CV11" s="98">
        <v>317.97000000000003</v>
      </c>
      <c r="CW11" s="98">
        <v>328.92</v>
      </c>
      <c r="CX11" s="98">
        <v>339.72</v>
      </c>
      <c r="CY11" s="98">
        <v>363.78</v>
      </c>
      <c r="CZ11" s="98">
        <v>31.63</v>
      </c>
      <c r="DA11" s="98">
        <v>217.23</v>
      </c>
      <c r="DB11" s="98">
        <v>263.5</v>
      </c>
      <c r="DC11" s="98">
        <v>287.27</v>
      </c>
      <c r="DD11" s="98">
        <v>299.14999999999998</v>
      </c>
      <c r="DE11" s="98">
        <v>311.18</v>
      </c>
      <c r="DF11" s="98">
        <v>323.06</v>
      </c>
      <c r="DG11" s="98">
        <v>347.13</v>
      </c>
      <c r="DH11" s="98">
        <v>30.09</v>
      </c>
      <c r="DI11" t="s">
        <v>685</v>
      </c>
      <c r="DJ11" t="s">
        <v>687</v>
      </c>
      <c r="DK11" s="29" t="s">
        <v>726</v>
      </c>
      <c r="DL11" s="364"/>
      <c r="DN11" s="98">
        <v>70.040000000000006</v>
      </c>
      <c r="DO11" s="98">
        <v>109.07</v>
      </c>
      <c r="DP11" s="64"/>
      <c r="DQ11" s="64"/>
      <c r="DR11" t="s">
        <v>813</v>
      </c>
      <c r="DS11" s="14">
        <v>37612</v>
      </c>
      <c r="DV11" s="100" t="s">
        <v>660</v>
      </c>
      <c r="DW11" s="318"/>
      <c r="EA11" s="318"/>
      <c r="EB11" s="391"/>
      <c r="EC11" s="318"/>
      <c r="EE11" s="141">
        <v>248.18</v>
      </c>
      <c r="EF11" s="141">
        <v>299.33</v>
      </c>
      <c r="EG11" s="141">
        <v>334.01</v>
      </c>
      <c r="EH11" s="141">
        <v>48.44</v>
      </c>
      <c r="EI11" s="141">
        <v>216.29</v>
      </c>
      <c r="EJ11" s="141">
        <v>264.74</v>
      </c>
      <c r="EK11" s="141">
        <v>297.91000000000003</v>
      </c>
      <c r="EL11" s="141">
        <v>43.35</v>
      </c>
      <c r="EM11" s="141">
        <v>202.72</v>
      </c>
      <c r="EN11" s="141">
        <v>245.76</v>
      </c>
      <c r="EO11" s="141">
        <v>275.54000000000002</v>
      </c>
      <c r="EP11" s="141">
        <v>39.5</v>
      </c>
      <c r="EQ11" s="141">
        <v>28</v>
      </c>
      <c r="ER11" s="152">
        <v>8.5000000000000006E-2</v>
      </c>
      <c r="ES11" s="152">
        <v>3.5400000000000001E-2</v>
      </c>
      <c r="ET11" s="152">
        <v>3.9399999999999998E-2</v>
      </c>
      <c r="EU11" s="152">
        <v>3.3799999999999997E-2</v>
      </c>
      <c r="EV11" s="152">
        <v>2.9700000000000001E-2</v>
      </c>
      <c r="EW11" s="152">
        <v>2.5100000000000001E-2</v>
      </c>
      <c r="EX11" s="152">
        <v>2.3099999999999999E-2</v>
      </c>
      <c r="EY11" s="152">
        <v>-6.9999999999999999E-4</v>
      </c>
      <c r="EZ11" s="152">
        <v>0</v>
      </c>
      <c r="FA11" s="152">
        <v>5.5999999999999999E-3</v>
      </c>
      <c r="FB11" s="152">
        <v>8.5000000000000006E-3</v>
      </c>
      <c r="FC11" s="152">
        <v>0.45</v>
      </c>
      <c r="FD11" s="152">
        <v>0.75</v>
      </c>
      <c r="FE11" s="325"/>
      <c r="FF11" t="s">
        <v>713</v>
      </c>
      <c r="FG11" s="14">
        <v>37612</v>
      </c>
      <c r="FH11" t="s">
        <v>712</v>
      </c>
      <c r="FI11" t="s">
        <v>735</v>
      </c>
      <c r="FJ11" s="14" t="s">
        <v>726</v>
      </c>
      <c r="FT11" s="94">
        <v>0.88</v>
      </c>
      <c r="FU11" s="94">
        <v>1.26</v>
      </c>
      <c r="FV11" s="94">
        <v>1.5029999999999999</v>
      </c>
      <c r="FW11" s="94">
        <v>1.8029999999999999</v>
      </c>
      <c r="FX11" s="94">
        <v>0.4</v>
      </c>
      <c r="FY11" s="94">
        <v>0.32</v>
      </c>
      <c r="FZ11" s="94">
        <v>0.41</v>
      </c>
      <c r="GA11" s="379"/>
      <c r="GB11" s="234">
        <v>1</v>
      </c>
      <c r="GC11" s="234">
        <v>1</v>
      </c>
      <c r="GD11" s="234">
        <v>1</v>
      </c>
      <c r="GE11" s="234">
        <v>1</v>
      </c>
      <c r="GF11" s="234">
        <v>1</v>
      </c>
      <c r="GI11" s="325"/>
      <c r="GK11" s="98">
        <v>23.48</v>
      </c>
      <c r="GL11" s="349"/>
      <c r="GM11" s="351"/>
      <c r="GN11" t="s">
        <v>684</v>
      </c>
      <c r="GO11" s="29" t="s">
        <v>726</v>
      </c>
      <c r="GS11" s="325"/>
      <c r="GT11" s="94">
        <v>0.75</v>
      </c>
      <c r="GU11" s="325"/>
      <c r="GV11" s="325"/>
    </row>
    <row r="12" spans="1:208" ht="15" customHeight="1" x14ac:dyDescent="0.25">
      <c r="A12">
        <v>2002</v>
      </c>
      <c r="C12" s="393"/>
      <c r="G12" s="318"/>
      <c r="H12" s="318"/>
      <c r="I12" s="392"/>
      <c r="K12">
        <v>40</v>
      </c>
      <c r="L12">
        <v>5</v>
      </c>
      <c r="M12">
        <v>8</v>
      </c>
      <c r="R12">
        <v>21</v>
      </c>
      <c r="S12">
        <v>65</v>
      </c>
      <c r="T12">
        <v>60</v>
      </c>
      <c r="U12" s="94">
        <v>0.8</v>
      </c>
      <c r="V12" s="325"/>
      <c r="W12" s="40"/>
      <c r="AA12" s="34">
        <v>0.9</v>
      </c>
      <c r="AB12" s="34">
        <v>16568.62</v>
      </c>
      <c r="AC12" s="34">
        <v>1.5</v>
      </c>
      <c r="AD12" s="34">
        <v>2.5</v>
      </c>
      <c r="AE12" s="34">
        <v>3</v>
      </c>
      <c r="AF12" s="34">
        <v>3.7</v>
      </c>
      <c r="AG12" s="34">
        <v>4.3</v>
      </c>
      <c r="AH12" s="34">
        <v>0.5</v>
      </c>
      <c r="AI12" s="108">
        <v>0</v>
      </c>
      <c r="AJ12" s="108">
        <v>0.03</v>
      </c>
      <c r="AK12" s="108">
        <v>0.26</v>
      </c>
      <c r="AL12" s="108">
        <v>0.28999999999999998</v>
      </c>
      <c r="AM12" s="108">
        <v>0.41</v>
      </c>
      <c r="AN12" s="107">
        <v>1100.68</v>
      </c>
      <c r="AO12" s="107">
        <v>1583.79</v>
      </c>
      <c r="AP12" s="107">
        <v>2034.13</v>
      </c>
      <c r="AQ12" s="107">
        <v>3167.43</v>
      </c>
      <c r="AR12" s="107">
        <v>73.790000000000006</v>
      </c>
      <c r="AS12" s="107">
        <v>76.22</v>
      </c>
      <c r="AT12" t="s">
        <v>798</v>
      </c>
      <c r="AU12" s="14" t="s">
        <v>800</v>
      </c>
      <c r="AV12" s="34" t="s">
        <v>799</v>
      </c>
      <c r="AZ12" s="325"/>
      <c r="BA12" s="325"/>
      <c r="BD12" s="34" t="s">
        <v>703</v>
      </c>
      <c r="BF12" s="98">
        <v>15</v>
      </c>
      <c r="BG12" t="s">
        <v>601</v>
      </c>
      <c r="BH12" t="s">
        <v>602</v>
      </c>
      <c r="BJ12" s="381"/>
      <c r="BK12" s="381"/>
      <c r="BL12" s="381"/>
      <c r="BM12" s="381"/>
      <c r="BN12" s="381"/>
      <c r="BO12" s="381"/>
      <c r="BP12" s="381"/>
      <c r="BQ12" s="381"/>
      <c r="BR12" s="381"/>
      <c r="BS12" s="381"/>
      <c r="BT12" s="381"/>
      <c r="BU12" s="381"/>
      <c r="BV12" s="381"/>
      <c r="BW12" s="381"/>
      <c r="BX12" s="381"/>
      <c r="BY12" s="381"/>
      <c r="BZ12" s="381"/>
      <c r="CA12" s="381"/>
      <c r="CB12" s="381"/>
      <c r="CC12" s="381"/>
      <c r="CD12" s="381"/>
      <c r="CE12" s="98">
        <v>46.5</v>
      </c>
      <c r="CF12" s="98">
        <v>10.52</v>
      </c>
      <c r="CG12" t="s">
        <v>698</v>
      </c>
      <c r="CH12" s="29" t="s">
        <v>805</v>
      </c>
      <c r="CI12" s="364"/>
      <c r="CK12" s="98">
        <v>260.83999999999997</v>
      </c>
      <c r="CL12" s="98">
        <v>314.35000000000002</v>
      </c>
      <c r="CM12" s="98">
        <v>337.98</v>
      </c>
      <c r="CN12" s="98">
        <v>347.43</v>
      </c>
      <c r="CO12" s="98">
        <v>357.19</v>
      </c>
      <c r="CP12" s="98">
        <v>366.79</v>
      </c>
      <c r="CQ12" s="98">
        <v>374.57</v>
      </c>
      <c r="CR12" s="98">
        <v>32.619999999999997</v>
      </c>
      <c r="CS12" s="98">
        <v>228.83</v>
      </c>
      <c r="CT12" s="98">
        <v>280.51</v>
      </c>
      <c r="CU12" s="98">
        <v>303.68</v>
      </c>
      <c r="CV12" s="98">
        <v>314.2</v>
      </c>
      <c r="CW12" s="98">
        <v>325.02</v>
      </c>
      <c r="CX12" s="98">
        <v>335.69</v>
      </c>
      <c r="CY12" s="98">
        <v>359.47</v>
      </c>
      <c r="CZ12" s="98">
        <v>31.25</v>
      </c>
      <c r="DA12" s="98">
        <v>214.65</v>
      </c>
      <c r="DB12" s="98">
        <v>260.38</v>
      </c>
      <c r="DC12" s="98">
        <v>283.86</v>
      </c>
      <c r="DD12" s="98">
        <v>295.60000000000002</v>
      </c>
      <c r="DE12" s="98">
        <v>307.49</v>
      </c>
      <c r="DF12" s="98">
        <v>319.23</v>
      </c>
      <c r="DG12" s="98">
        <v>343.01</v>
      </c>
      <c r="DH12" s="98">
        <v>29.73</v>
      </c>
      <c r="DI12" t="s">
        <v>695</v>
      </c>
      <c r="DJ12" t="s">
        <v>696</v>
      </c>
      <c r="DK12" s="29" t="s">
        <v>805</v>
      </c>
      <c r="DL12" s="364"/>
      <c r="DN12" s="98">
        <v>69.209999999999994</v>
      </c>
      <c r="DO12" s="98">
        <v>107.78</v>
      </c>
      <c r="DP12" s="64"/>
      <c r="DQ12" s="64"/>
      <c r="DR12" t="s">
        <v>812</v>
      </c>
      <c r="DS12" s="14">
        <v>37105</v>
      </c>
      <c r="DV12" s="100" t="s">
        <v>660</v>
      </c>
      <c r="DW12" s="318"/>
      <c r="EA12" s="318"/>
      <c r="EB12" s="391"/>
      <c r="EC12" s="318"/>
      <c r="EE12" s="141">
        <v>243.31</v>
      </c>
      <c r="EF12" s="141">
        <v>293.45999999999998</v>
      </c>
      <c r="EG12" s="141">
        <v>330.05</v>
      </c>
      <c r="EH12" s="141">
        <v>47.87</v>
      </c>
      <c r="EI12" s="141">
        <v>213.73</v>
      </c>
      <c r="EJ12" s="141">
        <v>261.60000000000002</v>
      </c>
      <c r="EK12" s="141">
        <v>294.38</v>
      </c>
      <c r="EL12" s="141">
        <v>42.84</v>
      </c>
      <c r="EM12" s="141">
        <v>200.32</v>
      </c>
      <c r="EN12" s="141">
        <v>242.85</v>
      </c>
      <c r="EO12" s="141">
        <v>272.27</v>
      </c>
      <c r="EP12" s="141">
        <v>39.03</v>
      </c>
      <c r="EQ12" s="148">
        <v>26.68</v>
      </c>
      <c r="ER12" s="153">
        <v>8.5000000000000006E-2</v>
      </c>
      <c r="ES12" s="152">
        <v>3.5400000000000001E-2</v>
      </c>
      <c r="ET12" s="152">
        <v>3.9399999999999998E-2</v>
      </c>
      <c r="EU12" s="152">
        <v>3.3799999999999997E-2</v>
      </c>
      <c r="EV12" s="152">
        <v>2.9700000000000001E-2</v>
      </c>
      <c r="EW12" s="152">
        <v>2.5100000000000001E-2</v>
      </c>
      <c r="EX12" s="152">
        <v>2.3099999999999999E-2</v>
      </c>
      <c r="EY12" s="152">
        <v>-6.9999999999999999E-4</v>
      </c>
      <c r="EZ12" s="152">
        <v>0</v>
      </c>
      <c r="FA12" s="152">
        <v>5.5999999999999999E-3</v>
      </c>
      <c r="FB12" s="152">
        <v>8.5000000000000006E-3</v>
      </c>
      <c r="FC12" s="152">
        <v>0.45</v>
      </c>
      <c r="FD12" s="152">
        <v>0.75</v>
      </c>
      <c r="FE12" s="325"/>
      <c r="FF12" t="s">
        <v>710</v>
      </c>
      <c r="FG12" t="s">
        <v>711</v>
      </c>
      <c r="FH12" t="s">
        <v>712</v>
      </c>
      <c r="FI12" t="s">
        <v>706</v>
      </c>
      <c r="FJ12" s="14" t="s">
        <v>805</v>
      </c>
      <c r="FT12" s="94">
        <v>0.88</v>
      </c>
      <c r="FU12" s="94">
        <v>1.26</v>
      </c>
      <c r="FV12" s="94">
        <v>1.5029999999999999</v>
      </c>
      <c r="FW12" s="94">
        <v>1.8029999999999999</v>
      </c>
      <c r="FX12" s="94">
        <v>0.4</v>
      </c>
      <c r="FY12" s="94">
        <v>0.32</v>
      </c>
      <c r="FZ12" s="94">
        <v>0.41</v>
      </c>
      <c r="GA12" s="379"/>
      <c r="GB12" s="234">
        <v>1</v>
      </c>
      <c r="GC12" s="234">
        <v>1</v>
      </c>
      <c r="GD12" s="234">
        <v>1</v>
      </c>
      <c r="GE12" s="234">
        <v>1</v>
      </c>
      <c r="GF12" s="234">
        <v>1</v>
      </c>
      <c r="GI12" s="325"/>
      <c r="GK12" s="98">
        <v>23.25</v>
      </c>
      <c r="GL12" s="349"/>
      <c r="GM12" s="351"/>
      <c r="GN12" t="s">
        <v>698</v>
      </c>
      <c r="GO12" s="29" t="s">
        <v>805</v>
      </c>
      <c r="GP12" s="34" t="s">
        <v>851</v>
      </c>
      <c r="GS12" s="325"/>
      <c r="GT12" s="94">
        <v>0.75</v>
      </c>
      <c r="GU12" s="325"/>
      <c r="GV12" s="325"/>
      <c r="GX12" s="21"/>
    </row>
    <row r="13" spans="1:208" ht="60" x14ac:dyDescent="0.25">
      <c r="A13">
        <v>2001</v>
      </c>
      <c r="C13" s="393"/>
      <c r="G13" s="318"/>
      <c r="H13" s="318"/>
      <c r="I13" s="392"/>
      <c r="K13">
        <v>40</v>
      </c>
      <c r="L13">
        <v>5</v>
      </c>
      <c r="M13">
        <v>8</v>
      </c>
      <c r="O13" s="14"/>
      <c r="R13">
        <v>21</v>
      </c>
      <c r="S13">
        <v>65</v>
      </c>
      <c r="T13">
        <v>60</v>
      </c>
      <c r="U13" s="94">
        <v>0.8</v>
      </c>
      <c r="V13" s="325"/>
      <c r="W13" s="40"/>
      <c r="AA13" s="34">
        <v>0.9</v>
      </c>
      <c r="AB13" s="34">
        <v>106971</v>
      </c>
      <c r="AC13" s="34">
        <v>1.5</v>
      </c>
      <c r="AD13" s="34">
        <v>2.5</v>
      </c>
      <c r="AE13" s="34">
        <v>3</v>
      </c>
      <c r="AF13" s="34">
        <v>3.7</v>
      </c>
      <c r="AG13" s="34">
        <v>4.3</v>
      </c>
      <c r="AH13" s="34">
        <v>0.5</v>
      </c>
      <c r="AI13" s="108">
        <v>0</v>
      </c>
      <c r="AJ13" s="108">
        <v>0.03</v>
      </c>
      <c r="AK13" s="108">
        <v>0.26</v>
      </c>
      <c r="AL13" s="108">
        <v>0.28999999999999998</v>
      </c>
      <c r="AM13" s="108">
        <v>0.41</v>
      </c>
      <c r="AN13" s="109">
        <v>7106</v>
      </c>
      <c r="AO13" s="109">
        <v>10225</v>
      </c>
      <c r="AP13" s="109">
        <v>13133</v>
      </c>
      <c r="AQ13" s="109">
        <v>20450</v>
      </c>
      <c r="AR13" s="109">
        <v>476</v>
      </c>
      <c r="AS13" s="109">
        <v>500</v>
      </c>
      <c r="AT13" s="84" t="s">
        <v>795</v>
      </c>
      <c r="AU13" s="58" t="s">
        <v>796</v>
      </c>
      <c r="AV13" s="84" t="s">
        <v>797</v>
      </c>
      <c r="AZ13" s="325"/>
      <c r="BA13" s="325"/>
      <c r="BF13" s="95">
        <v>100</v>
      </c>
      <c r="BJ13" s="381"/>
      <c r="BK13" s="381"/>
      <c r="BL13" s="381"/>
      <c r="BM13" s="381"/>
      <c r="BN13" s="381"/>
      <c r="BO13" s="381"/>
      <c r="BP13" s="381"/>
      <c r="BQ13" s="381"/>
      <c r="BR13" s="381"/>
      <c r="BS13" s="381"/>
      <c r="BT13" s="381"/>
      <c r="BU13" s="381"/>
      <c r="BV13" s="381"/>
      <c r="BW13" s="381"/>
      <c r="BX13" s="381"/>
      <c r="BY13" s="381"/>
      <c r="BZ13" s="381"/>
      <c r="CA13" s="381"/>
      <c r="CB13" s="381"/>
      <c r="CC13" s="381"/>
      <c r="CD13" s="381"/>
      <c r="CE13" s="95">
        <v>300</v>
      </c>
      <c r="CF13" s="95">
        <v>66</v>
      </c>
      <c r="CG13" t="s">
        <v>700</v>
      </c>
      <c r="CH13" s="14">
        <v>36743</v>
      </c>
      <c r="CI13" s="364"/>
      <c r="CK13" s="345" t="s">
        <v>869</v>
      </c>
      <c r="CL13" s="95">
        <v>2038</v>
      </c>
      <c r="CM13" s="95">
        <v>2191</v>
      </c>
      <c r="CN13" s="95">
        <v>2252</v>
      </c>
      <c r="CO13" s="95">
        <v>2315</v>
      </c>
      <c r="CP13" s="95">
        <v>2377</v>
      </c>
      <c r="CQ13" s="95">
        <v>2428</v>
      </c>
      <c r="CR13" s="95">
        <v>211</v>
      </c>
      <c r="CS13" s="378" t="s">
        <v>869</v>
      </c>
      <c r="CT13" s="95">
        <v>1818</v>
      </c>
      <c r="CU13" s="95">
        <v>1968</v>
      </c>
      <c r="CV13" s="95">
        <v>2037</v>
      </c>
      <c r="CW13" s="95">
        <v>2107</v>
      </c>
      <c r="CX13" s="95">
        <v>2176</v>
      </c>
      <c r="CY13" s="95">
        <v>2330</v>
      </c>
      <c r="CZ13" s="95">
        <v>203</v>
      </c>
      <c r="DA13" s="378" t="s">
        <v>869</v>
      </c>
      <c r="DB13" s="95">
        <v>1688</v>
      </c>
      <c r="DC13" s="95">
        <v>1840</v>
      </c>
      <c r="DD13" s="95">
        <v>1916</v>
      </c>
      <c r="DE13" s="95">
        <v>1993</v>
      </c>
      <c r="DF13" s="95">
        <v>2069</v>
      </c>
      <c r="DG13" s="95">
        <v>2223</v>
      </c>
      <c r="DH13" s="95">
        <v>193</v>
      </c>
      <c r="DI13" t="s">
        <v>701</v>
      </c>
      <c r="DJ13" t="s">
        <v>699</v>
      </c>
      <c r="DK13" s="29">
        <v>36743</v>
      </c>
      <c r="DL13" s="364"/>
      <c r="DN13" s="150">
        <v>449</v>
      </c>
      <c r="DO13" s="150">
        <v>699</v>
      </c>
      <c r="DP13" s="64"/>
      <c r="DQ13" s="64"/>
      <c r="DR13" t="s">
        <v>815</v>
      </c>
      <c r="DS13" s="14">
        <v>36743</v>
      </c>
      <c r="DV13" s="100" t="s">
        <v>660</v>
      </c>
      <c r="DW13" s="318"/>
      <c r="EA13" s="318"/>
      <c r="EB13" s="391"/>
      <c r="EC13" s="318"/>
      <c r="EE13" s="142">
        <v>1577</v>
      </c>
      <c r="EF13" s="142">
        <v>1902</v>
      </c>
      <c r="EG13" s="142">
        <v>2139</v>
      </c>
      <c r="EH13" s="142">
        <v>310</v>
      </c>
      <c r="EI13" s="142">
        <v>1385</v>
      </c>
      <c r="EJ13" s="142">
        <v>1696</v>
      </c>
      <c r="EK13" s="142">
        <v>1908</v>
      </c>
      <c r="EL13" s="142">
        <v>278</v>
      </c>
      <c r="EM13" s="142">
        <v>1298</v>
      </c>
      <c r="EN13" s="142">
        <v>1574</v>
      </c>
      <c r="EO13" s="142">
        <v>1765</v>
      </c>
      <c r="EP13" s="142">
        <v>253</v>
      </c>
      <c r="EQ13" s="142">
        <v>175</v>
      </c>
      <c r="ER13" s="152">
        <v>8.5000000000000006E-2</v>
      </c>
      <c r="ES13" s="152">
        <v>3.0800000000000001E-2</v>
      </c>
      <c r="ET13" s="152">
        <v>3.3099999999999997E-2</v>
      </c>
      <c r="EU13" s="152">
        <v>2.7799999999999998E-2</v>
      </c>
      <c r="EV13" s="152">
        <v>2.5700000000000001E-2</v>
      </c>
      <c r="EW13" s="152">
        <v>2.2800000000000001E-2</v>
      </c>
      <c r="EX13" s="152">
        <v>2.1700000000000001E-2</v>
      </c>
      <c r="EY13" s="152">
        <v>-5.9999999999999995E-4</v>
      </c>
      <c r="EZ13" s="152">
        <v>0</v>
      </c>
      <c r="FA13" s="152">
        <v>5.5999999999999999E-3</v>
      </c>
      <c r="FB13" s="152">
        <v>8.5000000000000006E-3</v>
      </c>
      <c r="FC13" s="152">
        <v>0.45</v>
      </c>
      <c r="FD13" s="152">
        <v>0.75</v>
      </c>
      <c r="FE13" s="326"/>
      <c r="FF13" t="s">
        <v>707</v>
      </c>
      <c r="FG13" t="s">
        <v>708</v>
      </c>
      <c r="FH13" t="s">
        <v>715</v>
      </c>
      <c r="FI13" t="s">
        <v>709</v>
      </c>
      <c r="FJ13" s="14" t="s">
        <v>708</v>
      </c>
      <c r="FK13" s="21"/>
      <c r="FT13" s="94">
        <v>0.88</v>
      </c>
      <c r="FU13" s="94">
        <v>1.26</v>
      </c>
      <c r="FV13" s="94">
        <v>1.5029999999999999</v>
      </c>
      <c r="FW13" s="94">
        <v>1.8029999999999999</v>
      </c>
      <c r="FX13" s="94">
        <v>0.4</v>
      </c>
      <c r="FY13" s="94">
        <v>0.32</v>
      </c>
      <c r="FZ13" s="94">
        <v>0.41</v>
      </c>
      <c r="GA13" s="380"/>
      <c r="GB13" s="234">
        <v>0.75</v>
      </c>
      <c r="GC13" s="234">
        <v>0.69</v>
      </c>
      <c r="GD13" s="234">
        <v>0.72</v>
      </c>
      <c r="GE13" s="234">
        <v>0.75</v>
      </c>
      <c r="GF13" s="234">
        <v>0.83</v>
      </c>
      <c r="GG13" t="s">
        <v>770</v>
      </c>
      <c r="GH13" s="14">
        <v>36888</v>
      </c>
      <c r="GI13" s="326"/>
      <c r="GK13" s="95">
        <v>150</v>
      </c>
      <c r="GL13" s="349"/>
      <c r="GM13" s="351"/>
      <c r="GN13" t="s">
        <v>700</v>
      </c>
      <c r="GO13" s="14">
        <v>36743</v>
      </c>
      <c r="GS13" s="325"/>
      <c r="GT13" s="94">
        <v>0.75</v>
      </c>
      <c r="GU13" s="326"/>
      <c r="GV13" s="326"/>
      <c r="GW13" s="42" t="s">
        <v>841</v>
      </c>
      <c r="GX13" s="42" t="s">
        <v>842</v>
      </c>
      <c r="GY13" s="43" t="s">
        <v>846</v>
      </c>
    </row>
    <row r="14" spans="1:208" ht="60" customHeight="1" x14ac:dyDescent="0.25">
      <c r="A14">
        <v>2000</v>
      </c>
      <c r="C14" s="393"/>
      <c r="K14">
        <v>40</v>
      </c>
      <c r="L14">
        <v>5</v>
      </c>
      <c r="M14">
        <v>8</v>
      </c>
      <c r="R14">
        <v>21</v>
      </c>
      <c r="S14">
        <v>65</v>
      </c>
      <c r="T14">
        <v>60</v>
      </c>
      <c r="U14" s="94">
        <v>0.8</v>
      </c>
      <c r="V14" s="325"/>
      <c r="W14" t="s">
        <v>782</v>
      </c>
      <c r="X14" s="14">
        <v>36554</v>
      </c>
      <c r="Y14" t="s">
        <v>783</v>
      </c>
      <c r="AA14">
        <v>0.9</v>
      </c>
      <c r="AB14">
        <v>106439</v>
      </c>
      <c r="AC14">
        <v>1.5</v>
      </c>
      <c r="AD14">
        <v>2.5</v>
      </c>
      <c r="AE14">
        <v>3</v>
      </c>
      <c r="AF14">
        <v>3.7</v>
      </c>
      <c r="AG14">
        <v>4.3</v>
      </c>
      <c r="AH14">
        <v>0.5</v>
      </c>
      <c r="AI14" s="94">
        <v>0</v>
      </c>
      <c r="AJ14" s="94">
        <v>0.03</v>
      </c>
      <c r="AK14" s="94">
        <v>0.26</v>
      </c>
      <c r="AL14" s="94">
        <v>0.28999999999999998</v>
      </c>
      <c r="AM14" s="94">
        <v>0.41</v>
      </c>
      <c r="AN14" s="95">
        <v>7071</v>
      </c>
      <c r="AO14" s="95">
        <v>10174</v>
      </c>
      <c r="AP14" s="95">
        <v>13068</v>
      </c>
      <c r="AQ14" s="95">
        <v>20348</v>
      </c>
      <c r="AR14" s="95">
        <v>474</v>
      </c>
      <c r="AS14" s="95">
        <v>500</v>
      </c>
      <c r="AT14" t="s">
        <v>794</v>
      </c>
      <c r="AU14" s="14">
        <v>36340</v>
      </c>
      <c r="AV14" t="s">
        <v>793</v>
      </c>
      <c r="AZ14" s="325"/>
      <c r="BA14" s="325"/>
      <c r="BF14" s="95">
        <v>100</v>
      </c>
      <c r="BJ14" s="288">
        <f>AVERAGE(1902,1883)</f>
        <v>1892.5</v>
      </c>
      <c r="BK14" s="288">
        <f>AVERAGE(2082,2061)</f>
        <v>2071.5</v>
      </c>
      <c r="BL14" s="288">
        <f>AVERAGE(2224,2202)</f>
        <v>2213</v>
      </c>
      <c r="BM14" s="288">
        <f>AVERAGE(2436,2412)</f>
        <v>2424</v>
      </c>
      <c r="BN14" s="288">
        <f>AVERAGE(2580,2554)</f>
        <v>2567</v>
      </c>
      <c r="BO14" s="288">
        <f>AVERAGE(2719,2692)</f>
        <v>2705.5</v>
      </c>
      <c r="BP14" s="288">
        <f>AVERAGE(241,239)</f>
        <v>240</v>
      </c>
      <c r="BQ14" s="288">
        <f>AVERAGE(1696,1679)</f>
        <v>1687.5</v>
      </c>
      <c r="BR14" s="288">
        <f>AVERAGE(1848,1830)</f>
        <v>1839</v>
      </c>
      <c r="BS14" s="288">
        <f>AVERAGE(1985,1965)</f>
        <v>1975</v>
      </c>
      <c r="BT14" s="288">
        <f>AVERAGE(2119,2098)</f>
        <v>2108.5</v>
      </c>
      <c r="BU14" s="288">
        <f>AVERAGE(2255,2233)</f>
        <v>2244</v>
      </c>
      <c r="BV14" s="288">
        <f>AVERAGE(2442,2418)</f>
        <v>2430</v>
      </c>
      <c r="BW14" s="288">
        <f>AVERAGE(218,216)</f>
        <v>217</v>
      </c>
      <c r="BX14" s="288">
        <f>AVERAGE(1574,1558)</f>
        <v>1566</v>
      </c>
      <c r="BY14" s="288">
        <f>AVERAGE(1722,1705)</f>
        <v>1713.5</v>
      </c>
      <c r="BZ14" s="288">
        <f>AVERAGE(1853,1835)</f>
        <v>1844</v>
      </c>
      <c r="CA14" s="288">
        <f>AVERAGE(1985,1965)</f>
        <v>1975</v>
      </c>
      <c r="CB14" s="288">
        <f>AVERAGE(2115,2094)</f>
        <v>2104.5</v>
      </c>
      <c r="CC14" s="288">
        <f>AVERAGE(2295,2272)</f>
        <v>2283.5</v>
      </c>
      <c r="CD14" s="288">
        <f>AVERAGE(203,201)</f>
        <v>202</v>
      </c>
      <c r="CE14" s="289">
        <v>297</v>
      </c>
      <c r="CF14" s="289">
        <v>65</v>
      </c>
      <c r="CG14" s="40" t="s">
        <v>856</v>
      </c>
      <c r="CH14" s="290" t="s">
        <v>807</v>
      </c>
      <c r="CI14" s="364"/>
      <c r="CK14" s="345"/>
      <c r="CL14" s="95">
        <v>2018</v>
      </c>
      <c r="CM14" s="95">
        <v>2169</v>
      </c>
      <c r="CN14" s="95">
        <v>2230</v>
      </c>
      <c r="CO14" s="95">
        <v>2292</v>
      </c>
      <c r="CP14" s="95">
        <v>2353</v>
      </c>
      <c r="CQ14" s="95">
        <v>2404</v>
      </c>
      <c r="CR14" s="95">
        <v>209</v>
      </c>
      <c r="CS14" s="379"/>
      <c r="CT14" s="95">
        <v>1800</v>
      </c>
      <c r="CU14" s="95">
        <v>1949</v>
      </c>
      <c r="CV14" s="95">
        <v>2017</v>
      </c>
      <c r="CW14" s="95">
        <v>2086</v>
      </c>
      <c r="CX14" s="95">
        <v>2154</v>
      </c>
      <c r="CY14" s="95">
        <v>2307</v>
      </c>
      <c r="CZ14" s="95">
        <v>201</v>
      </c>
      <c r="DA14" s="379"/>
      <c r="DB14" s="95">
        <v>1671</v>
      </c>
      <c r="DC14" s="95">
        <v>1822</v>
      </c>
      <c r="DD14" s="95">
        <v>1897</v>
      </c>
      <c r="DE14" s="95">
        <v>1973</v>
      </c>
      <c r="DF14" s="95">
        <v>2049</v>
      </c>
      <c r="DG14" s="95">
        <v>2201</v>
      </c>
      <c r="DH14" s="95">
        <v>191</v>
      </c>
      <c r="DI14" t="s">
        <v>678</v>
      </c>
      <c r="DJ14" t="s">
        <v>679</v>
      </c>
      <c r="DK14" s="29">
        <v>36340</v>
      </c>
      <c r="DL14" s="364"/>
      <c r="DN14" s="151">
        <v>445</v>
      </c>
      <c r="DO14" s="151">
        <v>692</v>
      </c>
      <c r="DP14" s="112"/>
      <c r="DQ14" s="112"/>
      <c r="DR14" s="42" t="s">
        <v>811</v>
      </c>
      <c r="DS14" s="58">
        <v>36340</v>
      </c>
      <c r="DV14" s="100" t="s">
        <v>660</v>
      </c>
      <c r="DW14" s="318"/>
      <c r="EA14" s="318"/>
      <c r="EB14" s="391"/>
      <c r="EC14" s="318"/>
      <c r="EE14" s="382" t="s">
        <v>847</v>
      </c>
      <c r="EF14" s="383"/>
      <c r="EG14" s="383"/>
      <c r="EH14" s="383"/>
      <c r="EI14" s="383"/>
      <c r="EJ14" s="383"/>
      <c r="EK14" s="383"/>
      <c r="EL14" s="383"/>
      <c r="EM14" s="383"/>
      <c r="EN14" s="383"/>
      <c r="EO14" s="383"/>
      <c r="EP14" s="383"/>
      <c r="EQ14" s="383"/>
      <c r="ER14" s="383"/>
      <c r="ES14" s="383"/>
      <c r="ET14" s="383"/>
      <c r="EU14" s="383"/>
      <c r="EV14" s="383"/>
      <c r="EW14" s="383"/>
      <c r="EX14" s="383"/>
      <c r="EY14" s="383"/>
      <c r="EZ14" s="383"/>
      <c r="FA14" s="383"/>
      <c r="FB14" s="383"/>
      <c r="FC14" s="383"/>
      <c r="FD14" s="384"/>
      <c r="FT14" s="94"/>
      <c r="FU14" s="94"/>
      <c r="FV14" s="94"/>
      <c r="FW14" s="94"/>
      <c r="FX14" s="94"/>
      <c r="FY14" s="94"/>
      <c r="FZ14" s="94"/>
      <c r="GK14" s="95">
        <v>149</v>
      </c>
      <c r="GL14" s="349"/>
      <c r="GM14" s="351"/>
      <c r="GN14" t="s">
        <v>828</v>
      </c>
      <c r="GO14" s="14">
        <v>36340</v>
      </c>
      <c r="GS14" s="325"/>
      <c r="GT14" s="94">
        <v>0.75</v>
      </c>
      <c r="GU14" s="324" t="s">
        <v>845</v>
      </c>
      <c r="GV14" s="115"/>
    </row>
    <row r="15" spans="1:208" ht="15" customHeight="1" x14ac:dyDescent="0.25">
      <c r="A15">
        <v>1999</v>
      </c>
      <c r="C15" s="393"/>
      <c r="K15">
        <v>40</v>
      </c>
      <c r="L15">
        <v>5</v>
      </c>
      <c r="M15">
        <v>8</v>
      </c>
      <c r="R15" s="324" t="s">
        <v>571</v>
      </c>
      <c r="S15">
        <v>65</v>
      </c>
      <c r="T15">
        <v>60</v>
      </c>
      <c r="V15" s="325"/>
      <c r="AA15">
        <v>0.9</v>
      </c>
      <c r="AB15">
        <v>105804</v>
      </c>
      <c r="AC15">
        <v>1.5</v>
      </c>
      <c r="AD15">
        <v>2.5</v>
      </c>
      <c r="AE15">
        <v>3</v>
      </c>
      <c r="AF15">
        <v>3.7</v>
      </c>
      <c r="AG15">
        <v>4.3</v>
      </c>
      <c r="AH15">
        <v>0.5</v>
      </c>
      <c r="AI15" s="94">
        <v>0</v>
      </c>
      <c r="AJ15" s="94">
        <v>0.03</v>
      </c>
      <c r="AK15" s="94">
        <v>0.26</v>
      </c>
      <c r="AL15" s="94">
        <v>0.28999999999999998</v>
      </c>
      <c r="AM15" s="94">
        <v>0.41</v>
      </c>
      <c r="AN15" s="95">
        <v>7029</v>
      </c>
      <c r="AO15" s="95">
        <v>10113</v>
      </c>
      <c r="AP15" s="95">
        <v>12990</v>
      </c>
      <c r="AQ15" s="95">
        <v>20227</v>
      </c>
      <c r="AR15" s="95">
        <v>471</v>
      </c>
      <c r="AS15" s="95">
        <v>500</v>
      </c>
      <c r="AT15" t="s">
        <v>792</v>
      </c>
      <c r="AU15" s="14">
        <v>36051</v>
      </c>
      <c r="AV15" t="s">
        <v>793</v>
      </c>
      <c r="AZ15" s="325"/>
      <c r="BA15" s="325"/>
      <c r="BF15" s="95">
        <v>100</v>
      </c>
      <c r="BJ15" s="95">
        <v>1864</v>
      </c>
      <c r="BK15" s="95">
        <v>2031</v>
      </c>
      <c r="BL15" s="95">
        <v>2089</v>
      </c>
      <c r="BM15" s="95">
        <v>2250</v>
      </c>
      <c r="BN15" s="95">
        <v>2310</v>
      </c>
      <c r="BO15" s="95">
        <v>2363</v>
      </c>
      <c r="BP15" s="95">
        <v>205</v>
      </c>
      <c r="BQ15" s="95">
        <v>1662</v>
      </c>
      <c r="BR15" s="95">
        <v>1799</v>
      </c>
      <c r="BS15" s="95">
        <v>1863</v>
      </c>
      <c r="BT15" s="95">
        <v>1926</v>
      </c>
      <c r="BU15" s="95">
        <v>1990</v>
      </c>
      <c r="BV15" s="95">
        <v>2130</v>
      </c>
      <c r="BW15" s="95">
        <v>186</v>
      </c>
      <c r="BX15" s="95">
        <v>1543</v>
      </c>
      <c r="BY15" s="95">
        <v>1681</v>
      </c>
      <c r="BZ15" s="95">
        <v>1751</v>
      </c>
      <c r="CA15" s="95">
        <v>1821</v>
      </c>
      <c r="CB15" s="95">
        <v>1890</v>
      </c>
      <c r="CC15" s="95">
        <v>2032</v>
      </c>
      <c r="CD15" s="95">
        <v>177</v>
      </c>
      <c r="CE15" s="95">
        <v>293</v>
      </c>
      <c r="CF15" s="95">
        <v>64</v>
      </c>
      <c r="CG15" t="s">
        <v>629</v>
      </c>
      <c r="CH15" s="14">
        <v>36051</v>
      </c>
      <c r="CI15" s="364"/>
      <c r="CK15" s="345"/>
      <c r="CL15" s="95">
        <v>2016</v>
      </c>
      <c r="CM15" s="95">
        <v>2167</v>
      </c>
      <c r="CN15" s="95">
        <v>2228</v>
      </c>
      <c r="CO15" s="95">
        <v>2290</v>
      </c>
      <c r="CP15" s="95">
        <v>2351</v>
      </c>
      <c r="CQ15" s="95">
        <v>2402</v>
      </c>
      <c r="CR15" s="95">
        <v>209</v>
      </c>
      <c r="CS15" s="379"/>
      <c r="CT15" s="95">
        <v>1798</v>
      </c>
      <c r="CU15" s="95">
        <v>1947</v>
      </c>
      <c r="CV15" s="95">
        <v>2015</v>
      </c>
      <c r="CW15" s="95">
        <v>2084</v>
      </c>
      <c r="CX15" s="95">
        <v>2152</v>
      </c>
      <c r="CY15" s="95">
        <v>2305</v>
      </c>
      <c r="CZ15" s="95">
        <v>201</v>
      </c>
      <c r="DA15" s="379"/>
      <c r="DB15" s="95">
        <v>1669</v>
      </c>
      <c r="DC15" s="95">
        <v>1820</v>
      </c>
      <c r="DD15" s="95">
        <v>1895</v>
      </c>
      <c r="DE15" s="95">
        <v>1971</v>
      </c>
      <c r="DF15" s="95">
        <v>2047</v>
      </c>
      <c r="DG15" s="95">
        <v>2199</v>
      </c>
      <c r="DH15" s="95">
        <v>191</v>
      </c>
      <c r="DI15" t="s">
        <v>677</v>
      </c>
      <c r="DJ15" t="s">
        <v>680</v>
      </c>
      <c r="DK15" s="29">
        <v>36051</v>
      </c>
      <c r="DL15" s="364"/>
      <c r="DN15" s="95">
        <v>441</v>
      </c>
      <c r="DO15" s="95">
        <v>685</v>
      </c>
      <c r="DP15" s="64"/>
      <c r="DQ15" s="64"/>
      <c r="DR15" t="s">
        <v>810</v>
      </c>
      <c r="DS15" s="14">
        <v>36051</v>
      </c>
      <c r="DV15" s="100" t="s">
        <v>660</v>
      </c>
      <c r="DW15" s="318"/>
      <c r="EA15" s="318"/>
      <c r="EB15" s="391"/>
      <c r="EC15" s="318"/>
      <c r="EE15" s="385"/>
      <c r="EF15" s="386"/>
      <c r="EG15" s="386"/>
      <c r="EH15" s="386"/>
      <c r="EI15" s="386"/>
      <c r="EJ15" s="386"/>
      <c r="EK15" s="386"/>
      <c r="EL15" s="386"/>
      <c r="EM15" s="386"/>
      <c r="EN15" s="386"/>
      <c r="EO15" s="386"/>
      <c r="EP15" s="386"/>
      <c r="EQ15" s="386"/>
      <c r="ER15" s="386"/>
      <c r="ES15" s="386"/>
      <c r="ET15" s="386"/>
      <c r="EU15" s="386"/>
      <c r="EV15" s="386"/>
      <c r="EW15" s="386"/>
      <c r="EX15" s="386"/>
      <c r="EY15" s="386"/>
      <c r="EZ15" s="386"/>
      <c r="FA15" s="386"/>
      <c r="FB15" s="386"/>
      <c r="FC15" s="386"/>
      <c r="FD15" s="387"/>
      <c r="FT15" s="94"/>
      <c r="FU15" s="94"/>
      <c r="FV15" s="94"/>
      <c r="FW15" s="94"/>
      <c r="FX15" s="94"/>
      <c r="FY15" s="94"/>
      <c r="FZ15" s="94"/>
      <c r="GK15" s="95">
        <v>147</v>
      </c>
      <c r="GL15" s="349"/>
      <c r="GM15" s="351"/>
      <c r="GN15" t="s">
        <v>829</v>
      </c>
      <c r="GO15" s="14">
        <v>36051</v>
      </c>
      <c r="GS15" s="325"/>
      <c r="GT15" s="94">
        <v>0.75</v>
      </c>
      <c r="GU15" s="325"/>
      <c r="GV15" s="116"/>
    </row>
    <row r="16" spans="1:208" ht="60" x14ac:dyDescent="0.25">
      <c r="A16">
        <v>1998</v>
      </c>
      <c r="C16" s="393"/>
      <c r="K16">
        <v>40</v>
      </c>
      <c r="L16">
        <v>5</v>
      </c>
      <c r="M16">
        <v>8</v>
      </c>
      <c r="R16" s="325"/>
      <c r="S16">
        <v>65</v>
      </c>
      <c r="T16">
        <v>60</v>
      </c>
      <c r="V16" s="325"/>
      <c r="AA16">
        <v>0.9</v>
      </c>
      <c r="AB16">
        <v>104653</v>
      </c>
      <c r="AC16">
        <v>1.5</v>
      </c>
      <c r="AD16">
        <v>2.5</v>
      </c>
      <c r="AE16">
        <v>3</v>
      </c>
      <c r="AF16">
        <v>3.7</v>
      </c>
      <c r="AG16">
        <v>4.3</v>
      </c>
      <c r="AH16">
        <v>0.5</v>
      </c>
      <c r="AI16" s="94">
        <v>0</v>
      </c>
      <c r="AJ16" s="94">
        <v>0.03</v>
      </c>
      <c r="AK16" s="94">
        <v>0.26</v>
      </c>
      <c r="AL16" s="94">
        <v>0.28999999999999998</v>
      </c>
      <c r="AM16" s="94">
        <v>0.41</v>
      </c>
      <c r="AN16" s="95">
        <v>6953</v>
      </c>
      <c r="AO16" s="95">
        <v>10003</v>
      </c>
      <c r="AP16" s="95">
        <v>12849</v>
      </c>
      <c r="AQ16" s="95">
        <v>20007</v>
      </c>
      <c r="AR16" s="95">
        <v>466</v>
      </c>
      <c r="AS16" s="95">
        <v>500</v>
      </c>
      <c r="AT16" s="42" t="s">
        <v>789</v>
      </c>
      <c r="AU16" s="58" t="s">
        <v>790</v>
      </c>
      <c r="AV16" s="84" t="s">
        <v>791</v>
      </c>
      <c r="AZ16" s="325"/>
      <c r="BA16" s="325"/>
      <c r="BF16" s="95">
        <v>100</v>
      </c>
      <c r="BJ16" s="95">
        <v>1820</v>
      </c>
      <c r="BK16" s="95">
        <v>1983</v>
      </c>
      <c r="BL16" s="95">
        <v>2040</v>
      </c>
      <c r="BM16" s="95">
        <v>2197</v>
      </c>
      <c r="BN16" s="95">
        <v>2256</v>
      </c>
      <c r="BO16" s="95">
        <v>2308</v>
      </c>
      <c r="BP16" s="95">
        <v>200</v>
      </c>
      <c r="BQ16" s="95">
        <v>1623</v>
      </c>
      <c r="BR16" s="95">
        <v>1757</v>
      </c>
      <c r="BS16" s="95">
        <v>1819</v>
      </c>
      <c r="BT16" s="95">
        <v>1881</v>
      </c>
      <c r="BU16" s="95">
        <v>1943</v>
      </c>
      <c r="BV16" s="95">
        <v>2080</v>
      </c>
      <c r="BW16" s="95">
        <v>182</v>
      </c>
      <c r="BX16" s="95">
        <v>1507</v>
      </c>
      <c r="BY16" s="95">
        <v>1642</v>
      </c>
      <c r="BZ16" s="95">
        <v>1710</v>
      </c>
      <c r="CA16" s="95">
        <v>1778</v>
      </c>
      <c r="CB16" s="95">
        <v>1846</v>
      </c>
      <c r="CC16" s="95">
        <v>1984</v>
      </c>
      <c r="CD16" s="95">
        <v>173</v>
      </c>
      <c r="CE16" s="95">
        <v>289</v>
      </c>
      <c r="CF16" s="95">
        <v>63</v>
      </c>
      <c r="CG16" t="s">
        <v>628</v>
      </c>
      <c r="CH16" s="14">
        <v>35684</v>
      </c>
      <c r="CI16" s="364"/>
      <c r="CK16" s="345"/>
      <c r="CL16" s="95">
        <v>1969</v>
      </c>
      <c r="CM16" s="95">
        <v>2116</v>
      </c>
      <c r="CN16" s="95">
        <v>2176</v>
      </c>
      <c r="CO16" s="95">
        <v>2236</v>
      </c>
      <c r="CP16" s="95">
        <v>2296</v>
      </c>
      <c r="CQ16" s="95">
        <v>2346</v>
      </c>
      <c r="CR16" s="95">
        <v>204</v>
      </c>
      <c r="CS16" s="379"/>
      <c r="CT16" s="95">
        <v>1756</v>
      </c>
      <c r="CU16" s="95">
        <v>1901</v>
      </c>
      <c r="CV16" s="95">
        <v>1968</v>
      </c>
      <c r="CW16" s="95">
        <v>2035</v>
      </c>
      <c r="CX16" s="95">
        <v>2102</v>
      </c>
      <c r="CY16" s="95">
        <v>2251</v>
      </c>
      <c r="CZ16" s="95">
        <v>196</v>
      </c>
      <c r="DA16" s="379"/>
      <c r="DB16" s="95">
        <v>1630</v>
      </c>
      <c r="DC16" s="95">
        <v>1777</v>
      </c>
      <c r="DD16" s="95">
        <v>1851</v>
      </c>
      <c r="DE16" s="95">
        <v>1925</v>
      </c>
      <c r="DF16" s="95">
        <v>1999</v>
      </c>
      <c r="DG16" s="95">
        <v>2147</v>
      </c>
      <c r="DH16" s="95">
        <v>187</v>
      </c>
      <c r="DI16" t="s">
        <v>676</v>
      </c>
      <c r="DJ16" t="s">
        <v>681</v>
      </c>
      <c r="DK16" s="29">
        <v>35684</v>
      </c>
      <c r="DL16" s="364"/>
      <c r="DN16" s="95">
        <v>431</v>
      </c>
      <c r="DO16" s="95">
        <v>669</v>
      </c>
      <c r="DP16" s="64"/>
      <c r="DQ16" s="64"/>
      <c r="DR16" t="s">
        <v>809</v>
      </c>
      <c r="DS16" s="14">
        <v>35684</v>
      </c>
      <c r="DV16" s="100" t="s">
        <v>660</v>
      </c>
      <c r="DW16" s="318"/>
      <c r="EA16" s="318"/>
      <c r="EB16" s="391"/>
      <c r="EC16" s="318"/>
      <c r="EE16" s="385"/>
      <c r="EF16" s="386"/>
      <c r="EG16" s="386"/>
      <c r="EH16" s="386"/>
      <c r="EI16" s="386"/>
      <c r="EJ16" s="386"/>
      <c r="EK16" s="386"/>
      <c r="EL16" s="386"/>
      <c r="EM16" s="386"/>
      <c r="EN16" s="386"/>
      <c r="EO16" s="386"/>
      <c r="EP16" s="386"/>
      <c r="EQ16" s="386"/>
      <c r="ER16" s="386"/>
      <c r="ES16" s="386"/>
      <c r="ET16" s="386"/>
      <c r="EU16" s="386"/>
      <c r="EV16" s="386"/>
      <c r="EW16" s="386"/>
      <c r="EX16" s="386"/>
      <c r="EY16" s="386"/>
      <c r="EZ16" s="386"/>
      <c r="FA16" s="386"/>
      <c r="FB16" s="386"/>
      <c r="FC16" s="386"/>
      <c r="FD16" s="387"/>
      <c r="FT16" s="94"/>
      <c r="FU16" s="94"/>
      <c r="FV16" s="94"/>
      <c r="FW16" s="94"/>
      <c r="FX16" s="94"/>
      <c r="FY16" s="94"/>
      <c r="FZ16" s="94"/>
      <c r="GK16" s="95">
        <v>145</v>
      </c>
      <c r="GL16" s="349"/>
      <c r="GM16" s="351"/>
      <c r="GN16" t="s">
        <v>830</v>
      </c>
      <c r="GO16" s="14">
        <v>35684</v>
      </c>
      <c r="GS16" s="325"/>
      <c r="GT16" s="94">
        <v>0.75</v>
      </c>
      <c r="GU16" s="325"/>
      <c r="GV16" s="116"/>
      <c r="GY16" s="21"/>
    </row>
    <row r="17" spans="1:209" ht="47.25" customHeight="1" x14ac:dyDescent="0.25">
      <c r="A17">
        <v>1997</v>
      </c>
      <c r="C17" s="393"/>
      <c r="D17" t="s">
        <v>557</v>
      </c>
      <c r="E17" s="14">
        <v>33065</v>
      </c>
      <c r="K17">
        <v>40</v>
      </c>
      <c r="L17">
        <v>5</v>
      </c>
      <c r="M17">
        <v>8</v>
      </c>
      <c r="N17" t="s">
        <v>566</v>
      </c>
      <c r="O17" s="14">
        <v>35007</v>
      </c>
      <c r="R17" s="326"/>
      <c r="S17">
        <v>65</v>
      </c>
      <c r="T17">
        <v>60</v>
      </c>
      <c r="V17" s="326"/>
      <c r="W17" s="84" t="s">
        <v>781</v>
      </c>
      <c r="X17" s="14">
        <v>33552</v>
      </c>
      <c r="AA17">
        <v>0.9</v>
      </c>
      <c r="AB17">
        <v>102702</v>
      </c>
      <c r="AC17">
        <v>1.5</v>
      </c>
      <c r="AD17">
        <v>2.5</v>
      </c>
      <c r="AE17">
        <v>3</v>
      </c>
      <c r="AF17">
        <v>3.7</v>
      </c>
      <c r="AG17">
        <v>4.3</v>
      </c>
      <c r="AH17">
        <v>0.5</v>
      </c>
      <c r="AI17" s="94">
        <v>0</v>
      </c>
      <c r="AJ17" s="94">
        <v>0.03</v>
      </c>
      <c r="AK17" s="94">
        <v>0.26</v>
      </c>
      <c r="AL17" s="94">
        <v>0.28999999999999998</v>
      </c>
      <c r="AM17" s="94">
        <v>0.41</v>
      </c>
      <c r="AN17" s="95">
        <v>6823</v>
      </c>
      <c r="AO17" s="95">
        <v>9816</v>
      </c>
      <c r="AP17" s="95">
        <v>12609</v>
      </c>
      <c r="AQ17" s="95">
        <v>19634</v>
      </c>
      <c r="AR17" s="95">
        <v>457</v>
      </c>
      <c r="AS17" s="235">
        <v>0</v>
      </c>
      <c r="AT17" s="20"/>
      <c r="AZ17" s="326"/>
      <c r="BA17" s="326"/>
      <c r="BB17" t="s">
        <v>702</v>
      </c>
      <c r="BC17" s="14">
        <v>31402</v>
      </c>
      <c r="BF17" s="95">
        <v>100</v>
      </c>
      <c r="BG17" t="s">
        <v>600</v>
      </c>
      <c r="BH17" s="14">
        <v>32823</v>
      </c>
      <c r="BJ17" s="95">
        <v>1758</v>
      </c>
      <c r="BK17" s="95">
        <v>1889</v>
      </c>
      <c r="BL17" s="95">
        <v>1943</v>
      </c>
      <c r="BM17" s="95">
        <v>1997</v>
      </c>
      <c r="BN17" s="95">
        <v>2051</v>
      </c>
      <c r="BO17" s="95">
        <v>2098</v>
      </c>
      <c r="BP17" s="95">
        <v>182</v>
      </c>
      <c r="BQ17" s="95">
        <v>1568</v>
      </c>
      <c r="BR17" s="95">
        <v>1697</v>
      </c>
      <c r="BS17" s="95">
        <v>1757</v>
      </c>
      <c r="BT17" s="95">
        <v>1817</v>
      </c>
      <c r="BU17" s="95">
        <v>1877</v>
      </c>
      <c r="BV17" s="95">
        <v>2010</v>
      </c>
      <c r="BW17" s="95">
        <v>176</v>
      </c>
      <c r="BX17" s="95">
        <v>1456</v>
      </c>
      <c r="BY17" s="95">
        <v>1586</v>
      </c>
      <c r="BZ17" s="95">
        <v>1652</v>
      </c>
      <c r="CA17" s="95">
        <v>1718</v>
      </c>
      <c r="CB17" s="95">
        <v>1784</v>
      </c>
      <c r="CC17" s="95">
        <v>1917</v>
      </c>
      <c r="CD17" s="95">
        <v>167</v>
      </c>
      <c r="CE17" s="95">
        <v>282</v>
      </c>
      <c r="CF17" s="95">
        <v>61</v>
      </c>
      <c r="CG17" t="s">
        <v>627</v>
      </c>
      <c r="CH17" s="14">
        <v>34654</v>
      </c>
      <c r="CI17" s="365"/>
      <c r="CK17" s="345"/>
      <c r="CL17" s="95">
        <v>1934</v>
      </c>
      <c r="CM17" s="95">
        <v>2078</v>
      </c>
      <c r="CN17" s="95">
        <v>2137</v>
      </c>
      <c r="CO17" s="95">
        <v>2196</v>
      </c>
      <c r="CP17" s="95">
        <v>2255</v>
      </c>
      <c r="CQ17" s="95">
        <v>2305</v>
      </c>
      <c r="CR17" s="95">
        <v>200</v>
      </c>
      <c r="CS17" s="379"/>
      <c r="CT17" s="95">
        <v>1725</v>
      </c>
      <c r="CU17" s="95">
        <v>1867</v>
      </c>
      <c r="CV17" s="95">
        <v>1933</v>
      </c>
      <c r="CW17" s="95">
        <v>1999</v>
      </c>
      <c r="CX17" s="95">
        <v>2065</v>
      </c>
      <c r="CY17" s="95">
        <v>2211</v>
      </c>
      <c r="CZ17" s="95">
        <v>193</v>
      </c>
      <c r="DA17" s="379"/>
      <c r="DB17" s="95">
        <v>1601</v>
      </c>
      <c r="DC17" s="95">
        <v>1745</v>
      </c>
      <c r="DD17" s="95">
        <v>1818</v>
      </c>
      <c r="DE17" s="95">
        <v>1891</v>
      </c>
      <c r="DF17" s="95">
        <v>1964</v>
      </c>
      <c r="DG17" s="95">
        <v>2109</v>
      </c>
      <c r="DH17" s="95">
        <v>184</v>
      </c>
      <c r="DI17" t="s">
        <v>675</v>
      </c>
      <c r="DK17" s="29"/>
      <c r="DL17" s="365"/>
      <c r="DN17" s="95">
        <v>416</v>
      </c>
      <c r="DO17" s="95">
        <v>416</v>
      </c>
      <c r="DP17" s="64"/>
      <c r="DQ17" s="64"/>
      <c r="DR17" t="s">
        <v>808</v>
      </c>
      <c r="DS17" s="14">
        <v>34654</v>
      </c>
      <c r="DV17" s="100" t="s">
        <v>660</v>
      </c>
      <c r="DW17" s="318"/>
      <c r="DX17" t="s">
        <v>662</v>
      </c>
      <c r="DY17" s="14">
        <v>33552</v>
      </c>
      <c r="EA17" s="318"/>
      <c r="EB17" s="391"/>
      <c r="EC17" s="318"/>
      <c r="EE17" s="388"/>
      <c r="EF17" s="389"/>
      <c r="EG17" s="389"/>
      <c r="EH17" s="389"/>
      <c r="EI17" s="389"/>
      <c r="EJ17" s="389"/>
      <c r="EK17" s="389"/>
      <c r="EL17" s="389"/>
      <c r="EM17" s="389"/>
      <c r="EN17" s="389"/>
      <c r="EO17" s="389"/>
      <c r="EP17" s="389"/>
      <c r="EQ17" s="389"/>
      <c r="ER17" s="389"/>
      <c r="ES17" s="389"/>
      <c r="ET17" s="389"/>
      <c r="EU17" s="389"/>
      <c r="EV17" s="389"/>
      <c r="EW17" s="389"/>
      <c r="EX17" s="389"/>
      <c r="EY17" s="389"/>
      <c r="EZ17" s="389"/>
      <c r="FA17" s="389"/>
      <c r="FB17" s="389"/>
      <c r="FC17" s="389"/>
      <c r="FD17" s="390"/>
      <c r="FT17" s="94"/>
      <c r="FU17" s="94"/>
      <c r="FV17" s="94"/>
      <c r="FW17" s="94"/>
      <c r="FX17" s="94"/>
      <c r="FY17" s="94"/>
      <c r="FZ17" s="94"/>
      <c r="GK17" s="95">
        <v>142</v>
      </c>
      <c r="GL17" s="352"/>
      <c r="GM17" s="354"/>
      <c r="GN17" t="s">
        <v>831</v>
      </c>
      <c r="GO17" s="14">
        <v>34654</v>
      </c>
      <c r="GS17" s="326"/>
      <c r="GT17" s="94">
        <v>0.75</v>
      </c>
      <c r="GU17" s="326"/>
      <c r="GV17" s="117"/>
      <c r="GW17" s="31" t="s">
        <v>848</v>
      </c>
      <c r="GX17" s="58" t="s">
        <v>849</v>
      </c>
    </row>
    <row r="18" spans="1:209" ht="18.75" customHeight="1" x14ac:dyDescent="0.25">
      <c r="A18">
        <v>1996</v>
      </c>
      <c r="C18" s="78"/>
      <c r="R18" s="105"/>
      <c r="CK18" s="345"/>
      <c r="CL18" s="95">
        <v>1934</v>
      </c>
      <c r="CM18" s="95">
        <v>2078</v>
      </c>
      <c r="CN18" s="95">
        <v>2137</v>
      </c>
      <c r="CO18" s="95">
        <v>2196</v>
      </c>
      <c r="CP18" s="95">
        <v>2255</v>
      </c>
      <c r="CQ18" s="95">
        <v>2305</v>
      </c>
      <c r="CR18" s="95">
        <v>200</v>
      </c>
      <c r="CS18" s="379"/>
      <c r="CT18" s="95">
        <v>1725</v>
      </c>
      <c r="CU18" s="95">
        <v>1867</v>
      </c>
      <c r="CV18" s="95">
        <v>1933</v>
      </c>
      <c r="CW18" s="95">
        <v>1999</v>
      </c>
      <c r="CX18" s="95">
        <v>2065</v>
      </c>
      <c r="CY18" s="95">
        <v>2211</v>
      </c>
      <c r="CZ18" s="95">
        <v>193</v>
      </c>
      <c r="DA18" s="379"/>
      <c r="DB18" s="95">
        <v>1601</v>
      </c>
      <c r="DC18" s="95">
        <v>1745</v>
      </c>
      <c r="DD18" s="95">
        <v>1818</v>
      </c>
      <c r="DE18" s="95">
        <v>1891</v>
      </c>
      <c r="DF18" s="95">
        <v>1964</v>
      </c>
      <c r="DG18" s="95">
        <v>2109</v>
      </c>
      <c r="DH18" s="95">
        <v>184</v>
      </c>
      <c r="DI18" t="s">
        <v>675</v>
      </c>
      <c r="DK18" s="166"/>
      <c r="DL18" s="324" t="s">
        <v>780</v>
      </c>
      <c r="HA18" s="14"/>
    </row>
    <row r="19" spans="1:209" ht="57" customHeight="1" x14ac:dyDescent="0.25">
      <c r="A19">
        <v>1995</v>
      </c>
      <c r="CK19" s="345"/>
      <c r="CL19" s="95">
        <v>1934</v>
      </c>
      <c r="CM19" s="95">
        <v>2078</v>
      </c>
      <c r="CN19" s="95">
        <v>2137</v>
      </c>
      <c r="CO19" s="95">
        <v>2196</v>
      </c>
      <c r="CP19" s="95">
        <v>2255</v>
      </c>
      <c r="CQ19" s="95">
        <v>2305</v>
      </c>
      <c r="CR19" s="95">
        <v>200</v>
      </c>
      <c r="CS19" s="379"/>
      <c r="CT19" s="95">
        <v>1725</v>
      </c>
      <c r="CU19" s="95">
        <v>1867</v>
      </c>
      <c r="CV19" s="95">
        <v>1933</v>
      </c>
      <c r="CW19" s="95">
        <v>1999</v>
      </c>
      <c r="CX19" s="95">
        <v>2065</v>
      </c>
      <c r="CY19" s="95">
        <v>2211</v>
      </c>
      <c r="CZ19" s="95">
        <v>193</v>
      </c>
      <c r="DA19" s="379"/>
      <c r="DB19" s="95">
        <v>1601</v>
      </c>
      <c r="DC19" s="95">
        <v>1745</v>
      </c>
      <c r="DD19" s="95">
        <v>1818</v>
      </c>
      <c r="DE19" s="95">
        <v>1891</v>
      </c>
      <c r="DF19" s="95">
        <v>1964</v>
      </c>
      <c r="DG19" s="95">
        <v>2109</v>
      </c>
      <c r="DH19" s="95">
        <v>184</v>
      </c>
      <c r="DI19" t="s">
        <v>675</v>
      </c>
      <c r="DJ19" t="s">
        <v>682</v>
      </c>
      <c r="DK19" s="29">
        <v>34654</v>
      </c>
      <c r="DL19" s="325"/>
    </row>
    <row r="20" spans="1:209" x14ac:dyDescent="0.25">
      <c r="A20">
        <v>1994</v>
      </c>
      <c r="CK20" s="345"/>
      <c r="CL20" s="95">
        <v>1913</v>
      </c>
      <c r="CM20" s="95">
        <v>2055</v>
      </c>
      <c r="CN20" s="95">
        <v>2113</v>
      </c>
      <c r="CO20" s="95">
        <v>2171</v>
      </c>
      <c r="CP20" s="95">
        <v>2229</v>
      </c>
      <c r="CQ20" s="95">
        <v>2280</v>
      </c>
      <c r="CR20" s="95">
        <v>198</v>
      </c>
      <c r="CS20" s="379"/>
      <c r="CT20" s="95">
        <v>1706</v>
      </c>
      <c r="CU20" s="95">
        <v>1847</v>
      </c>
      <c r="CV20" s="95">
        <v>1912</v>
      </c>
      <c r="CW20" s="95">
        <v>1977</v>
      </c>
      <c r="CX20" s="95">
        <v>2042</v>
      </c>
      <c r="CY20" s="95">
        <v>2187</v>
      </c>
      <c r="CZ20" s="95">
        <v>191</v>
      </c>
      <c r="DA20" s="379"/>
      <c r="DB20" s="95">
        <v>1584</v>
      </c>
      <c r="DC20" s="95">
        <v>1726</v>
      </c>
      <c r="DD20" s="95">
        <v>1798</v>
      </c>
      <c r="DE20" s="95">
        <v>1870</v>
      </c>
      <c r="DF20" s="95">
        <v>1942</v>
      </c>
      <c r="DG20" s="95">
        <v>2086</v>
      </c>
      <c r="DH20" s="95">
        <v>182</v>
      </c>
      <c r="DI20" t="s">
        <v>778</v>
      </c>
      <c r="DK20" s="166"/>
      <c r="DL20" s="325"/>
    </row>
    <row r="21" spans="1:209" s="21" customFormat="1" x14ac:dyDescent="0.25">
      <c r="A21">
        <v>1993</v>
      </c>
      <c r="AI21" s="97"/>
      <c r="AJ21" s="96"/>
      <c r="AK21" s="96"/>
      <c r="AL21" s="96"/>
      <c r="AM21" s="96"/>
      <c r="AN21" s="96"/>
      <c r="AO21" s="97"/>
      <c r="AP21" s="97"/>
      <c r="AQ21" s="97"/>
      <c r="AR21" s="97"/>
      <c r="AS21" s="97"/>
      <c r="BL21" s="39"/>
      <c r="CK21" s="345"/>
      <c r="CL21" s="95">
        <v>1913</v>
      </c>
      <c r="CM21" s="95">
        <v>2055</v>
      </c>
      <c r="CN21" s="95">
        <v>2113</v>
      </c>
      <c r="CO21" s="95">
        <v>2171</v>
      </c>
      <c r="CP21" s="95">
        <v>2229</v>
      </c>
      <c r="CQ21" s="95">
        <v>2280</v>
      </c>
      <c r="CR21" s="95">
        <v>198</v>
      </c>
      <c r="CS21" s="379"/>
      <c r="CT21" s="95">
        <v>1706</v>
      </c>
      <c r="CU21" s="95">
        <v>1847</v>
      </c>
      <c r="CV21" s="95">
        <v>1912</v>
      </c>
      <c r="CW21" s="95">
        <v>1977</v>
      </c>
      <c r="CX21" s="95">
        <v>2042</v>
      </c>
      <c r="CY21" s="95">
        <v>2187</v>
      </c>
      <c r="CZ21" s="95">
        <v>191</v>
      </c>
      <c r="DA21" s="379"/>
      <c r="DB21" s="95">
        <v>1584</v>
      </c>
      <c r="DC21" s="95">
        <v>1726</v>
      </c>
      <c r="DD21" s="95">
        <v>1798</v>
      </c>
      <c r="DE21" s="95">
        <v>1870</v>
      </c>
      <c r="DF21" s="95">
        <v>1942</v>
      </c>
      <c r="DG21" s="95">
        <v>2086</v>
      </c>
      <c r="DH21" s="95">
        <v>182</v>
      </c>
      <c r="DI21" t="s">
        <v>778</v>
      </c>
      <c r="DJ21" t="s">
        <v>779</v>
      </c>
      <c r="DK21" s="29">
        <v>33871</v>
      </c>
      <c r="DL21" s="325"/>
    </row>
    <row r="22" spans="1:209" x14ac:dyDescent="0.25">
      <c r="A22">
        <v>1992</v>
      </c>
      <c r="CD22" s="21"/>
      <c r="CK22" s="345"/>
      <c r="CL22" s="95">
        <v>1862</v>
      </c>
      <c r="CM22" s="95">
        <v>1955</v>
      </c>
      <c r="CN22" s="95">
        <v>2009</v>
      </c>
      <c r="CO22" s="95">
        <v>2063</v>
      </c>
      <c r="CP22" s="95">
        <v>2117</v>
      </c>
      <c r="CQ22" s="95">
        <v>2168</v>
      </c>
      <c r="CR22" s="95">
        <v>188</v>
      </c>
      <c r="CS22" s="379"/>
      <c r="CT22" s="95">
        <v>1661</v>
      </c>
      <c r="CU22" s="95">
        <v>1756</v>
      </c>
      <c r="CV22" s="95">
        <v>1818</v>
      </c>
      <c r="CW22" s="95">
        <v>1880</v>
      </c>
      <c r="CX22" s="95">
        <v>1942</v>
      </c>
      <c r="CY22" s="95">
        <v>2079</v>
      </c>
      <c r="CZ22" s="95">
        <v>182</v>
      </c>
      <c r="DA22" s="379"/>
      <c r="DB22" s="95">
        <v>1542</v>
      </c>
      <c r="DC22" s="95">
        <v>1640</v>
      </c>
      <c r="DD22" s="95">
        <v>1708</v>
      </c>
      <c r="DE22" s="95">
        <v>1776</v>
      </c>
      <c r="DF22" s="95">
        <v>1844</v>
      </c>
      <c r="DG22" s="95">
        <v>1982</v>
      </c>
      <c r="DH22" s="95">
        <v>173</v>
      </c>
      <c r="DI22" t="s">
        <v>774</v>
      </c>
      <c r="DJ22" t="s">
        <v>777</v>
      </c>
      <c r="DK22" s="29">
        <v>33552</v>
      </c>
      <c r="DL22" s="325"/>
    </row>
    <row r="23" spans="1:209" x14ac:dyDescent="0.25">
      <c r="A23">
        <v>1991</v>
      </c>
      <c r="CK23" s="345"/>
      <c r="CL23" s="95">
        <v>1817</v>
      </c>
      <c r="CM23" s="95">
        <v>1870</v>
      </c>
      <c r="CN23" s="95">
        <v>1923</v>
      </c>
      <c r="CO23" s="95">
        <v>1976</v>
      </c>
      <c r="CP23" s="95">
        <v>2029</v>
      </c>
      <c r="CQ23" s="95">
        <v>2075</v>
      </c>
      <c r="CR23" s="95">
        <v>180</v>
      </c>
      <c r="CS23" s="380"/>
      <c r="CT23" s="95">
        <v>1620</v>
      </c>
      <c r="CU23" s="95">
        <v>1679</v>
      </c>
      <c r="CV23" s="95">
        <v>1738</v>
      </c>
      <c r="CW23" s="95">
        <v>1797</v>
      </c>
      <c r="CX23" s="95">
        <v>1856</v>
      </c>
      <c r="CY23" s="95">
        <v>1990</v>
      </c>
      <c r="CZ23" s="95">
        <v>174</v>
      </c>
      <c r="DA23" s="380"/>
      <c r="DB23" s="95">
        <v>1505</v>
      </c>
      <c r="DC23" s="95">
        <v>1570</v>
      </c>
      <c r="DD23" s="95">
        <v>1635</v>
      </c>
      <c r="DE23" s="95">
        <v>1700</v>
      </c>
      <c r="DF23" s="95">
        <v>1765</v>
      </c>
      <c r="DG23" s="95">
        <v>1896</v>
      </c>
      <c r="DH23" s="95">
        <v>165</v>
      </c>
      <c r="DI23" t="s">
        <v>776</v>
      </c>
      <c r="DJ23" t="s">
        <v>775</v>
      </c>
      <c r="DK23" s="29">
        <v>33172</v>
      </c>
      <c r="DL23" s="326"/>
    </row>
    <row r="25" spans="1:209" ht="72.75" customHeight="1" x14ac:dyDescent="0.25">
      <c r="A25" s="89" t="s">
        <v>55</v>
      </c>
      <c r="C25" s="88" t="s">
        <v>565</v>
      </c>
      <c r="Z25" s="91" t="s">
        <v>592</v>
      </c>
      <c r="BI25" s="92" t="s">
        <v>656</v>
      </c>
      <c r="CL25" s="114" t="s">
        <v>850</v>
      </c>
      <c r="EC25" s="99" t="s">
        <v>683</v>
      </c>
    </row>
    <row r="27" spans="1:209" x14ac:dyDescent="0.25">
      <c r="CL27" s="21"/>
      <c r="CM27" s="21"/>
      <c r="CN27" s="21"/>
      <c r="CO27" s="21"/>
      <c r="CP27" s="21"/>
      <c r="CQ27" s="21"/>
      <c r="CR27" s="21"/>
      <c r="CT27" s="21"/>
      <c r="CU27" s="21"/>
      <c r="CV27" s="21"/>
      <c r="CW27" s="21"/>
      <c r="CX27" s="21"/>
      <c r="CY27" s="21"/>
      <c r="CZ27" s="21"/>
      <c r="DB27" s="21"/>
      <c r="DC27" s="21"/>
      <c r="DD27" s="21"/>
      <c r="DE27" s="21"/>
      <c r="DF27" s="21"/>
      <c r="DG27" s="21"/>
      <c r="DH27" s="21"/>
      <c r="DI27" s="21"/>
    </row>
    <row r="28" spans="1:209" x14ac:dyDescent="0.25">
      <c r="CQ28" s="21"/>
      <c r="CY28" s="21"/>
      <c r="DG28" s="21"/>
    </row>
    <row r="31" spans="1:209" x14ac:dyDescent="0.25">
      <c r="CL31" s="110"/>
      <c r="CM31" s="110"/>
      <c r="CN31" s="110"/>
      <c r="CO31" s="110"/>
      <c r="CP31" s="110"/>
      <c r="CQ31" s="110"/>
      <c r="CR31" s="110"/>
      <c r="CT31" s="110"/>
      <c r="CU31" s="110"/>
      <c r="CV31" s="110"/>
      <c r="CW31" s="110"/>
      <c r="CX31" s="110"/>
      <c r="CY31" s="110"/>
      <c r="CZ31" s="110"/>
      <c r="DB31" s="110"/>
      <c r="DC31" s="110"/>
      <c r="DD31" s="110"/>
      <c r="DE31" s="110"/>
      <c r="DF31" s="110"/>
      <c r="DG31" s="110"/>
      <c r="DH31" s="110"/>
      <c r="DI31" s="110"/>
      <c r="DJ31" s="44"/>
    </row>
    <row r="32" spans="1:209" x14ac:dyDescent="0.25">
      <c r="CL32" s="110"/>
      <c r="CM32" s="110"/>
      <c r="CN32" s="111"/>
      <c r="CO32" s="111"/>
      <c r="CP32" s="111"/>
      <c r="CQ32" s="111"/>
      <c r="CR32" s="110"/>
      <c r="CT32" s="110"/>
      <c r="CU32" s="110"/>
      <c r="CV32" s="111"/>
      <c r="CW32" s="111"/>
      <c r="CX32" s="111"/>
      <c r="CY32" s="111"/>
      <c r="CZ32" s="110"/>
      <c r="DB32" s="110"/>
      <c r="DC32" s="110"/>
      <c r="DD32" s="111"/>
      <c r="DE32" s="111"/>
      <c r="DF32" s="111"/>
      <c r="DG32" s="111"/>
      <c r="DH32" s="110"/>
      <c r="DI32" s="44"/>
      <c r="DJ32" s="44"/>
    </row>
    <row r="33" spans="88:113" x14ac:dyDescent="0.25">
      <c r="CL33" s="110"/>
      <c r="CM33" s="110"/>
      <c r="CN33" s="111"/>
      <c r="CO33" s="111"/>
      <c r="CP33" s="111"/>
      <c r="CQ33" s="111"/>
      <c r="CR33" s="110"/>
      <c r="CT33" s="110"/>
      <c r="CU33" s="110"/>
      <c r="CV33" s="111"/>
      <c r="CW33" s="111"/>
      <c r="CX33" s="111"/>
      <c r="CY33" s="111"/>
      <c r="CZ33" s="110"/>
      <c r="DA33" s="110"/>
      <c r="DB33" s="110"/>
      <c r="DC33" s="111"/>
      <c r="DD33" s="111"/>
      <c r="DE33" s="111"/>
      <c r="DF33" s="111"/>
      <c r="DG33" s="110"/>
      <c r="DH33" s="44"/>
      <c r="DI33" s="44"/>
    </row>
    <row r="39" spans="88:113" ht="20.25" customHeight="1" x14ac:dyDescent="0.25">
      <c r="CJ39" s="93"/>
      <c r="CK39" s="93"/>
      <c r="CL39" s="93"/>
      <c r="CM39" s="93"/>
      <c r="CN39" s="93"/>
      <c r="CO39" s="93"/>
      <c r="CP39" s="93"/>
      <c r="CQ39" s="93"/>
      <c r="CR39" s="93"/>
      <c r="CS39" s="93"/>
      <c r="CT39" s="93"/>
      <c r="CU39" s="93"/>
      <c r="CV39" s="93"/>
      <c r="CW39" s="93"/>
      <c r="CX39" s="93"/>
      <c r="CY39" s="93"/>
      <c r="CZ39" s="93"/>
      <c r="DA39" s="93"/>
      <c r="DB39" s="93"/>
      <c r="DC39" s="93"/>
      <c r="DD39" s="93"/>
    </row>
  </sheetData>
  <mergeCells count="33">
    <mergeCell ref="EC2:EC17"/>
    <mergeCell ref="H2:H13"/>
    <mergeCell ref="I2:I13"/>
    <mergeCell ref="V2:V6"/>
    <mergeCell ref="C2:C8"/>
    <mergeCell ref="AZ2:AZ5"/>
    <mergeCell ref="C9:C10"/>
    <mergeCell ref="C11:C17"/>
    <mergeCell ref="G2:G13"/>
    <mergeCell ref="R15:R17"/>
    <mergeCell ref="V7:V17"/>
    <mergeCell ref="AZ6:AZ17"/>
    <mergeCell ref="GU2:GU13"/>
    <mergeCell ref="GV2:GV13"/>
    <mergeCell ref="BA6:BA17"/>
    <mergeCell ref="BA2:BA5"/>
    <mergeCell ref="BJ2:CD13"/>
    <mergeCell ref="GU14:GU17"/>
    <mergeCell ref="CI8:CI17"/>
    <mergeCell ref="EE14:FD17"/>
    <mergeCell ref="DA13:DA23"/>
    <mergeCell ref="CK13:CK23"/>
    <mergeCell ref="CS13:CS23"/>
    <mergeCell ref="DL9:DL17"/>
    <mergeCell ref="DL18:DL23"/>
    <mergeCell ref="DW2:DW17"/>
    <mergeCell ref="EA2:EA17"/>
    <mergeCell ref="EB2:EB17"/>
    <mergeCell ref="FE2:FE13"/>
    <mergeCell ref="GA2:GA13"/>
    <mergeCell ref="GI2:GI13"/>
    <mergeCell ref="GL2:GM17"/>
    <mergeCell ref="GS2:GS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workbookViewId="0">
      <pane xSplit="1" ySplit="1" topLeftCell="B2" activePane="bottomRight" state="frozen"/>
      <selection pane="topRight" activeCell="B1" sqref="B1"/>
      <selection pane="bottomLeft" activeCell="A2" sqref="A2"/>
      <selection pane="bottomRight" activeCell="V2" sqref="V2"/>
    </sheetView>
  </sheetViews>
  <sheetFormatPr baseColWidth="10" defaultColWidth="11.42578125" defaultRowHeight="15" x14ac:dyDescent="0.25"/>
  <cols>
    <col min="1" max="1" width="24.5703125" customWidth="1"/>
    <col min="2" max="2" width="32" customWidth="1"/>
    <col min="3" max="3" width="102.5703125" customWidth="1"/>
    <col min="4" max="4" width="59.7109375" customWidth="1"/>
    <col min="5" max="5" width="15.85546875" customWidth="1"/>
    <col min="7" max="7" width="40.42578125" customWidth="1"/>
    <col min="8" max="8" width="68.5703125" customWidth="1"/>
    <col min="10" max="10" width="23.7109375" customWidth="1"/>
    <col min="11" max="11" width="53" customWidth="1"/>
    <col min="12" max="12" width="63.85546875" customWidth="1"/>
    <col min="13" max="13" width="60.28515625" customWidth="1"/>
    <col min="14" max="14" width="21.5703125" customWidth="1"/>
    <col min="15" max="15" width="26" customWidth="1"/>
    <col min="16" max="16" width="19.85546875" customWidth="1"/>
    <col min="17" max="17" width="46.28515625" customWidth="1"/>
    <col min="18" max="18" width="57.5703125" customWidth="1"/>
    <col min="19" max="19" width="19.5703125" customWidth="1"/>
    <col min="21" max="21" width="20.140625" customWidth="1"/>
    <col min="22" max="22" width="28.28515625" customWidth="1"/>
    <col min="23" max="23" width="70.5703125" customWidth="1"/>
    <col min="24" max="24" width="74.42578125" customWidth="1"/>
  </cols>
  <sheetData>
    <row r="1" spans="1:30" ht="65.25" customHeight="1" x14ac:dyDescent="0.25">
      <c r="A1" s="61" t="s">
        <v>52</v>
      </c>
      <c r="B1" s="17" t="s">
        <v>376</v>
      </c>
      <c r="C1" s="33" t="s">
        <v>883</v>
      </c>
      <c r="D1" s="33" t="s">
        <v>53</v>
      </c>
      <c r="E1" s="33" t="s">
        <v>54</v>
      </c>
      <c r="F1" s="33" t="s">
        <v>55</v>
      </c>
      <c r="G1" s="121" t="s">
        <v>884</v>
      </c>
      <c r="H1" s="121" t="s">
        <v>53</v>
      </c>
      <c r="I1" s="121" t="s">
        <v>54</v>
      </c>
      <c r="J1" s="85" t="s">
        <v>885</v>
      </c>
      <c r="K1" s="121" t="s">
        <v>885</v>
      </c>
      <c r="L1" s="121" t="s">
        <v>887</v>
      </c>
      <c r="M1" s="121" t="s">
        <v>53</v>
      </c>
      <c r="N1" s="121" t="s">
        <v>54</v>
      </c>
      <c r="O1" s="121" t="s">
        <v>55</v>
      </c>
      <c r="Q1" s="121" t="s">
        <v>593</v>
      </c>
      <c r="R1" s="121" t="s">
        <v>53</v>
      </c>
      <c r="S1" s="121" t="s">
        <v>54</v>
      </c>
      <c r="T1" s="121" t="s">
        <v>55</v>
      </c>
      <c r="U1" s="85" t="s">
        <v>897</v>
      </c>
      <c r="V1" s="121" t="s">
        <v>902</v>
      </c>
      <c r="W1" s="121" t="s">
        <v>53</v>
      </c>
      <c r="X1" s="121" t="s">
        <v>54</v>
      </c>
      <c r="Y1" s="121" t="s">
        <v>55</v>
      </c>
    </row>
    <row r="2" spans="1:30" s="188" customFormat="1" ht="21.75" customHeight="1" x14ac:dyDescent="0.25">
      <c r="A2" s="198">
        <v>2012</v>
      </c>
      <c r="B2" s="210"/>
      <c r="C2" s="324" t="s">
        <v>882</v>
      </c>
      <c r="D2" s="324" t="s">
        <v>881</v>
      </c>
      <c r="E2" s="359">
        <v>36525</v>
      </c>
      <c r="F2" s="211"/>
      <c r="G2" s="206">
        <v>8</v>
      </c>
      <c r="H2" s="211"/>
      <c r="I2" s="211"/>
      <c r="J2" s="212"/>
      <c r="K2" s="324" t="s">
        <v>888</v>
      </c>
      <c r="L2" s="324" t="s">
        <v>890</v>
      </c>
      <c r="M2" s="211"/>
      <c r="N2" s="211"/>
      <c r="O2" s="211"/>
      <c r="Q2" s="324" t="s">
        <v>894</v>
      </c>
      <c r="R2" s="211"/>
      <c r="S2" s="211"/>
      <c r="T2" s="211"/>
      <c r="U2" s="212"/>
      <c r="V2" s="94">
        <v>0.75</v>
      </c>
      <c r="W2" s="211"/>
      <c r="X2" s="211"/>
      <c r="Y2" s="211"/>
    </row>
    <row r="3" spans="1:30" ht="22.5" customHeight="1" x14ac:dyDescent="0.25">
      <c r="A3">
        <v>2011</v>
      </c>
      <c r="C3" s="325"/>
      <c r="D3" s="325"/>
      <c r="E3" s="360"/>
      <c r="G3" s="119">
        <v>8</v>
      </c>
      <c r="H3" s="119"/>
      <c r="I3" s="119"/>
      <c r="J3" s="119"/>
      <c r="K3" s="325"/>
      <c r="L3" s="325"/>
      <c r="M3" s="119"/>
      <c r="N3" s="119"/>
      <c r="Q3" s="325"/>
      <c r="U3" s="345" t="s">
        <v>898</v>
      </c>
      <c r="V3" s="94">
        <v>0.75</v>
      </c>
      <c r="AD3" s="21"/>
    </row>
    <row r="4" spans="1:30" x14ac:dyDescent="0.25">
      <c r="A4">
        <v>2010</v>
      </c>
      <c r="C4" s="325"/>
      <c r="D4" s="325"/>
      <c r="E4" s="360"/>
      <c r="G4" s="119">
        <v>8</v>
      </c>
      <c r="H4" s="119"/>
      <c r="I4" s="119"/>
      <c r="J4" s="119"/>
      <c r="K4" s="325"/>
      <c r="L4" s="325"/>
      <c r="M4" s="119"/>
      <c r="N4" s="119"/>
      <c r="Q4" s="325"/>
      <c r="U4" s="345"/>
      <c r="V4" s="94">
        <v>0.75</v>
      </c>
      <c r="AA4" s="21" t="s">
        <v>904</v>
      </c>
      <c r="AD4" s="21"/>
    </row>
    <row r="5" spans="1:30" x14ac:dyDescent="0.25">
      <c r="A5">
        <v>2009</v>
      </c>
      <c r="C5" s="325"/>
      <c r="D5" s="325"/>
      <c r="E5" s="360"/>
      <c r="G5" s="119">
        <v>8</v>
      </c>
      <c r="H5" s="119"/>
      <c r="I5" s="119"/>
      <c r="J5" s="119"/>
      <c r="K5" s="326"/>
      <c r="L5" s="325"/>
      <c r="M5" s="119" t="s">
        <v>892</v>
      </c>
      <c r="N5" s="120">
        <v>39626</v>
      </c>
      <c r="Q5" s="326"/>
      <c r="R5" s="119" t="s">
        <v>896</v>
      </c>
      <c r="S5" s="120">
        <v>39626</v>
      </c>
      <c r="U5" s="345"/>
      <c r="V5" s="94">
        <v>0.75</v>
      </c>
    </row>
    <row r="6" spans="1:30" ht="17.25" customHeight="1" x14ac:dyDescent="0.25">
      <c r="A6">
        <v>2008</v>
      </c>
      <c r="C6" s="325"/>
      <c r="D6" s="325"/>
      <c r="E6" s="360"/>
      <c r="G6" s="119">
        <v>8</v>
      </c>
      <c r="H6" s="119"/>
      <c r="I6" s="119"/>
      <c r="J6" s="119"/>
      <c r="K6" s="324" t="s">
        <v>889</v>
      </c>
      <c r="L6" s="325"/>
      <c r="M6" s="119"/>
      <c r="N6" s="119"/>
      <c r="Q6" s="324" t="s">
        <v>893</v>
      </c>
      <c r="R6" s="119"/>
      <c r="S6" s="119"/>
      <c r="U6" s="345"/>
      <c r="V6" s="94">
        <v>0.75</v>
      </c>
    </row>
    <row r="7" spans="1:30" x14ac:dyDescent="0.25">
      <c r="A7">
        <v>2007</v>
      </c>
      <c r="C7" s="325"/>
      <c r="D7" s="325"/>
      <c r="E7" s="360"/>
      <c r="G7" s="119">
        <v>8</v>
      </c>
      <c r="H7" s="119"/>
      <c r="I7" s="119"/>
      <c r="J7" s="119"/>
      <c r="K7" s="325"/>
      <c r="L7" s="325"/>
      <c r="M7" s="119"/>
      <c r="N7" s="119"/>
      <c r="Q7" s="325"/>
      <c r="U7" s="345"/>
      <c r="V7" s="94">
        <v>0.75</v>
      </c>
    </row>
    <row r="8" spans="1:30" x14ac:dyDescent="0.25">
      <c r="A8">
        <v>2006</v>
      </c>
      <c r="C8" s="325"/>
      <c r="D8" s="325"/>
      <c r="E8" s="360"/>
      <c r="G8" s="119">
        <v>8</v>
      </c>
      <c r="H8" s="119"/>
      <c r="I8" s="119"/>
      <c r="J8" s="119"/>
      <c r="K8" s="325"/>
      <c r="L8" s="325"/>
      <c r="M8" s="119"/>
      <c r="N8" s="119"/>
      <c r="Q8" s="325"/>
      <c r="U8" s="345"/>
      <c r="V8" s="94">
        <v>0.75</v>
      </c>
    </row>
    <row r="9" spans="1:30" x14ac:dyDescent="0.25">
      <c r="A9">
        <v>2005</v>
      </c>
      <c r="C9" s="325"/>
      <c r="D9" s="325"/>
      <c r="E9" s="360"/>
      <c r="G9" s="119">
        <v>8</v>
      </c>
      <c r="H9" s="119"/>
      <c r="I9" s="119"/>
      <c r="J9" s="119"/>
      <c r="K9" s="325"/>
      <c r="L9" s="325"/>
      <c r="M9" s="119"/>
      <c r="N9" s="119"/>
      <c r="Q9" s="325"/>
      <c r="U9" s="345"/>
      <c r="V9" s="94">
        <v>0.75</v>
      </c>
    </row>
    <row r="10" spans="1:30" x14ac:dyDescent="0.25">
      <c r="A10">
        <v>2004</v>
      </c>
      <c r="C10" s="325"/>
      <c r="D10" s="325"/>
      <c r="E10" s="360"/>
      <c r="G10" s="119">
        <v>8</v>
      </c>
      <c r="H10" s="119"/>
      <c r="I10" s="119"/>
      <c r="J10" s="119"/>
      <c r="K10" s="325"/>
      <c r="L10" s="325"/>
      <c r="M10" s="119"/>
      <c r="N10" s="119"/>
      <c r="Q10" s="325"/>
      <c r="U10" s="345"/>
      <c r="V10" s="94">
        <v>0.75</v>
      </c>
    </row>
    <row r="11" spans="1:30" x14ac:dyDescent="0.25">
      <c r="A11">
        <v>2003</v>
      </c>
      <c r="C11" s="325"/>
      <c r="D11" s="325"/>
      <c r="E11" s="360"/>
      <c r="G11" s="119">
        <v>8</v>
      </c>
      <c r="H11" s="119"/>
      <c r="I11" s="119"/>
      <c r="J11" s="119"/>
      <c r="K11" s="325"/>
      <c r="L11" s="325"/>
      <c r="M11" s="119"/>
      <c r="N11" s="119"/>
      <c r="Q11" s="325"/>
      <c r="U11" s="345"/>
      <c r="V11" s="94">
        <v>0.75</v>
      </c>
    </row>
    <row r="12" spans="1:30" x14ac:dyDescent="0.25">
      <c r="A12">
        <v>2002</v>
      </c>
      <c r="C12" s="325"/>
      <c r="D12" s="325"/>
      <c r="E12" s="360"/>
      <c r="G12" s="119">
        <v>8</v>
      </c>
      <c r="H12" s="119"/>
      <c r="I12" s="119"/>
      <c r="J12" s="119"/>
      <c r="K12" s="325"/>
      <c r="L12" s="325"/>
      <c r="M12" s="119"/>
      <c r="N12" s="119"/>
      <c r="Q12" s="325"/>
      <c r="U12" s="345"/>
      <c r="V12" s="94">
        <v>0.75</v>
      </c>
    </row>
    <row r="13" spans="1:30" x14ac:dyDescent="0.25">
      <c r="A13">
        <v>2001</v>
      </c>
      <c r="C13" s="325"/>
      <c r="D13" s="325"/>
      <c r="E13" s="360"/>
      <c r="G13" s="119">
        <v>8</v>
      </c>
      <c r="H13" s="119"/>
      <c r="I13" s="119"/>
      <c r="J13" s="119"/>
      <c r="K13" s="325"/>
      <c r="L13" s="325"/>
      <c r="M13" s="119"/>
      <c r="N13" s="119"/>
      <c r="Q13" s="325"/>
      <c r="U13" s="345"/>
      <c r="V13" s="94">
        <v>0.75</v>
      </c>
      <c r="W13" t="s">
        <v>1151</v>
      </c>
      <c r="X13" s="120" t="s">
        <v>1152</v>
      </c>
    </row>
    <row r="14" spans="1:30" x14ac:dyDescent="0.25">
      <c r="A14">
        <v>2000</v>
      </c>
      <c r="C14" s="326"/>
      <c r="D14" s="326"/>
      <c r="E14" s="361"/>
      <c r="G14" s="119">
        <v>8</v>
      </c>
      <c r="H14" s="119"/>
      <c r="I14" s="119"/>
      <c r="J14" s="119"/>
      <c r="K14" s="325"/>
      <c r="L14" s="325"/>
      <c r="M14" s="119"/>
      <c r="N14" s="119"/>
      <c r="Q14" s="325"/>
      <c r="U14" s="345"/>
      <c r="V14" s="94">
        <v>0.6</v>
      </c>
    </row>
    <row r="15" spans="1:30" ht="24" customHeight="1" x14ac:dyDescent="0.25">
      <c r="A15">
        <v>1999</v>
      </c>
      <c r="C15" s="395" t="s">
        <v>899</v>
      </c>
      <c r="D15" s="318" t="s">
        <v>900</v>
      </c>
      <c r="E15" s="391" t="s">
        <v>901</v>
      </c>
      <c r="G15" s="119">
        <v>8</v>
      </c>
      <c r="H15" s="119"/>
      <c r="I15" s="119"/>
      <c r="J15" s="119"/>
      <c r="K15" s="325"/>
      <c r="L15" s="325"/>
      <c r="M15" s="119"/>
      <c r="N15" s="119"/>
      <c r="Q15" s="325"/>
      <c r="U15" s="345"/>
      <c r="V15" s="94">
        <v>0.6</v>
      </c>
    </row>
    <row r="16" spans="1:30" ht="25.5" customHeight="1" x14ac:dyDescent="0.25">
      <c r="A16">
        <v>1998</v>
      </c>
      <c r="C16" s="395"/>
      <c r="D16" s="318"/>
      <c r="E16" s="391"/>
      <c r="G16" s="119">
        <v>8</v>
      </c>
      <c r="H16" s="119"/>
      <c r="I16" s="119"/>
      <c r="J16" s="119"/>
      <c r="K16" s="325"/>
      <c r="L16" s="325"/>
      <c r="M16" s="119"/>
      <c r="N16" s="119"/>
      <c r="Q16" s="325"/>
      <c r="U16" s="345"/>
      <c r="V16" s="94">
        <v>0.6</v>
      </c>
    </row>
    <row r="17" spans="1:24" ht="111.75" customHeight="1" x14ac:dyDescent="0.25">
      <c r="A17">
        <v>1997</v>
      </c>
      <c r="C17" s="395"/>
      <c r="D17" s="318"/>
      <c r="E17" s="391"/>
      <c r="G17" s="119">
        <v>8</v>
      </c>
      <c r="H17" s="119" t="s">
        <v>886</v>
      </c>
      <c r="I17" s="120">
        <v>35007</v>
      </c>
      <c r="J17" s="119"/>
      <c r="K17" s="326"/>
      <c r="L17" s="326"/>
      <c r="M17" s="119" t="s">
        <v>891</v>
      </c>
      <c r="N17" s="120">
        <v>31402</v>
      </c>
      <c r="Q17" s="326"/>
      <c r="R17" t="s">
        <v>895</v>
      </c>
      <c r="S17" s="120">
        <v>31402</v>
      </c>
      <c r="U17" s="345"/>
      <c r="V17" s="94">
        <v>0.6</v>
      </c>
      <c r="W17" t="s">
        <v>903</v>
      </c>
      <c r="X17" s="120">
        <v>33100</v>
      </c>
    </row>
    <row r="19" spans="1:24" x14ac:dyDescent="0.25">
      <c r="A19" s="89" t="s">
        <v>55</v>
      </c>
    </row>
    <row r="24" spans="1:24" x14ac:dyDescent="0.25">
      <c r="T24" t="s">
        <v>905</v>
      </c>
    </row>
  </sheetData>
  <mergeCells count="12">
    <mergeCell ref="U3:U17"/>
    <mergeCell ref="K6:K17"/>
    <mergeCell ref="Q6:Q17"/>
    <mergeCell ref="K2:K5"/>
    <mergeCell ref="L2:L17"/>
    <mergeCell ref="Q2:Q5"/>
    <mergeCell ref="C15:C17"/>
    <mergeCell ref="D15:D17"/>
    <mergeCell ref="E15:E17"/>
    <mergeCell ref="C2:C14"/>
    <mergeCell ref="D2:D14"/>
    <mergeCell ref="E2:E14"/>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7"/>
  <sheetViews>
    <sheetView workbookViewId="0">
      <pane xSplit="1" ySplit="1" topLeftCell="Q2" activePane="bottomRight" state="frozen"/>
      <selection pane="topRight" activeCell="B1" sqref="B1"/>
      <selection pane="bottomLeft" activeCell="A2" sqref="A2"/>
      <selection pane="bottomRight" activeCell="AK8" sqref="AK8"/>
    </sheetView>
  </sheetViews>
  <sheetFormatPr baseColWidth="10" defaultColWidth="11.42578125" defaultRowHeight="15" x14ac:dyDescent="0.25"/>
  <cols>
    <col min="1" max="1" width="24.5703125" style="119" customWidth="1"/>
    <col min="2" max="2" width="28.140625" customWidth="1"/>
    <col min="4" max="4" width="21.85546875" customWidth="1"/>
    <col min="5" max="5" width="20.42578125" customWidth="1"/>
    <col min="6" max="6" width="17.5703125" customWidth="1"/>
    <col min="7" max="7" width="39.85546875" customWidth="1"/>
    <col min="8" max="8" width="17.85546875" customWidth="1"/>
    <col min="9" max="9" width="17.7109375" customWidth="1"/>
    <col min="10" max="10" width="24.5703125" customWidth="1"/>
    <col min="11" max="11" width="21.85546875" customWidth="1"/>
    <col min="12" max="12" width="18.7109375" customWidth="1"/>
    <col min="13" max="13" width="84.7109375" customWidth="1"/>
    <col min="14" max="14" width="17.7109375" customWidth="1"/>
    <col min="15" max="15" width="57.7109375" customWidth="1"/>
    <col min="16" max="16" width="82.7109375" customWidth="1"/>
    <col min="17" max="17" width="32.7109375" customWidth="1"/>
    <col min="18" max="18" width="26.85546875" customWidth="1"/>
    <col min="19" max="19" width="42.7109375" customWidth="1"/>
    <col min="20" max="20" width="51" customWidth="1"/>
    <col min="21" max="21" width="46.5703125" customWidth="1"/>
    <col min="22" max="22" width="102.7109375" customWidth="1"/>
    <col min="23" max="23" width="25" customWidth="1"/>
    <col min="24" max="24" width="23.28515625" customWidth="1"/>
    <col min="25" max="25" width="35.28515625" customWidth="1"/>
    <col min="26" max="26" width="37.7109375" customWidth="1"/>
    <col min="27" max="27" width="49.7109375" customWidth="1"/>
    <col min="28" max="28" width="34.28515625" customWidth="1"/>
    <col min="29" max="29" width="27.140625" customWidth="1"/>
    <col min="30" max="30" width="46" customWidth="1"/>
    <col min="31" max="31" width="40" customWidth="1"/>
    <col min="32" max="32" width="34.42578125" customWidth="1"/>
    <col min="33" max="33" width="52.42578125" customWidth="1"/>
    <col min="34" max="34" width="69" customWidth="1"/>
    <col min="35" max="35" width="29.85546875" customWidth="1"/>
    <col min="36" max="36" width="32" customWidth="1"/>
    <col min="37" max="37" width="47" customWidth="1"/>
    <col min="38" max="38" width="45.140625" customWidth="1"/>
    <col min="39" max="39" width="70" customWidth="1"/>
    <col min="40" max="40" width="28" customWidth="1"/>
    <col min="41" max="41" width="55" customWidth="1"/>
    <col min="42" max="42" width="54.7109375" customWidth="1"/>
    <col min="43" max="43" width="72.140625" customWidth="1"/>
    <col min="44" max="44" width="72.28515625" customWidth="1"/>
    <col min="45" max="45" width="35.42578125" customWidth="1"/>
  </cols>
  <sheetData>
    <row r="1" spans="1:45" ht="73.5" x14ac:dyDescent="0.25">
      <c r="A1" s="61" t="s">
        <v>52</v>
      </c>
      <c r="B1" s="17" t="s">
        <v>376</v>
      </c>
      <c r="C1" s="61" t="s">
        <v>969</v>
      </c>
      <c r="D1" s="61" t="s">
        <v>906</v>
      </c>
      <c r="E1" s="61" t="s">
        <v>927</v>
      </c>
      <c r="F1" s="61" t="s">
        <v>974</v>
      </c>
      <c r="G1" s="61" t="s">
        <v>907</v>
      </c>
      <c r="H1" s="61" t="s">
        <v>908</v>
      </c>
      <c r="I1" s="61" t="s">
        <v>909</v>
      </c>
      <c r="J1" s="61" t="s">
        <v>910</v>
      </c>
      <c r="K1" s="61" t="s">
        <v>911</v>
      </c>
      <c r="L1" s="61" t="s">
        <v>912</v>
      </c>
      <c r="M1" s="61" t="s">
        <v>53</v>
      </c>
      <c r="N1" s="61" t="s">
        <v>54</v>
      </c>
      <c r="O1" s="61" t="s">
        <v>914</v>
      </c>
      <c r="P1" s="121" t="s">
        <v>53</v>
      </c>
      <c r="Q1" s="121" t="s">
        <v>54</v>
      </c>
      <c r="R1" s="85" t="s">
        <v>1026</v>
      </c>
      <c r="S1" s="61" t="s">
        <v>981</v>
      </c>
      <c r="T1" s="61" t="s">
        <v>982</v>
      </c>
      <c r="U1" s="61" t="s">
        <v>985</v>
      </c>
      <c r="V1" s="121" t="s">
        <v>53</v>
      </c>
      <c r="W1" s="121" t="s">
        <v>54</v>
      </c>
      <c r="X1" s="121" t="s">
        <v>55</v>
      </c>
      <c r="Y1" s="90" t="s">
        <v>407</v>
      </c>
      <c r="Z1" s="121" t="s">
        <v>1010</v>
      </c>
      <c r="AA1" s="121" t="s">
        <v>1011</v>
      </c>
      <c r="AB1" s="121" t="s">
        <v>1012</v>
      </c>
      <c r="AC1" s="121" t="s">
        <v>1013</v>
      </c>
      <c r="AD1" s="121" t="s">
        <v>53</v>
      </c>
      <c r="AE1" s="121" t="s">
        <v>54</v>
      </c>
      <c r="AF1" s="85" t="s">
        <v>1027</v>
      </c>
      <c r="AG1" s="121" t="s">
        <v>1045</v>
      </c>
      <c r="AH1" s="121" t="s">
        <v>53</v>
      </c>
      <c r="AI1" s="121" t="s">
        <v>54</v>
      </c>
      <c r="AJ1" s="85" t="s">
        <v>25</v>
      </c>
      <c r="AK1" s="121" t="s">
        <v>1025</v>
      </c>
      <c r="AL1" s="121" t="s">
        <v>917</v>
      </c>
      <c r="AM1" s="121" t="s">
        <v>918</v>
      </c>
      <c r="AN1" s="121" t="s">
        <v>919</v>
      </c>
      <c r="AO1" s="121" t="s">
        <v>920</v>
      </c>
      <c r="AP1" s="121" t="s">
        <v>1030</v>
      </c>
      <c r="AQ1" s="121" t="s">
        <v>922</v>
      </c>
      <c r="AR1" s="121" t="s">
        <v>53</v>
      </c>
      <c r="AS1" s="121" t="s">
        <v>54</v>
      </c>
    </row>
    <row r="2" spans="1:45" s="227" customFormat="1" ht="63" customHeight="1" x14ac:dyDescent="0.25">
      <c r="A2" s="198">
        <v>2012</v>
      </c>
      <c r="B2" s="210"/>
      <c r="C2" s="21">
        <v>65</v>
      </c>
      <c r="D2" s="21">
        <v>25</v>
      </c>
      <c r="E2" s="21">
        <v>5</v>
      </c>
      <c r="F2" s="21">
        <v>60</v>
      </c>
      <c r="G2" s="21">
        <v>300</v>
      </c>
      <c r="H2" s="21">
        <v>600</v>
      </c>
      <c r="I2" s="21">
        <v>1200</v>
      </c>
      <c r="J2" s="21">
        <v>1500</v>
      </c>
      <c r="K2" s="230"/>
      <c r="L2" s="21">
        <v>800</v>
      </c>
      <c r="M2" s="396" t="s">
        <v>1186</v>
      </c>
      <c r="N2" s="396" t="s">
        <v>1187</v>
      </c>
      <c r="O2" s="198"/>
      <c r="P2" s="209"/>
      <c r="Q2" s="209"/>
      <c r="R2" s="212"/>
      <c r="S2" s="198"/>
      <c r="T2" s="198"/>
      <c r="U2" s="198"/>
      <c r="V2" s="209"/>
      <c r="W2" s="209"/>
      <c r="X2" s="209"/>
      <c r="Y2" s="226"/>
      <c r="Z2" s="231"/>
      <c r="AA2" s="229">
        <v>3248.48</v>
      </c>
      <c r="AB2" s="408" t="s">
        <v>1105</v>
      </c>
      <c r="AC2" s="409"/>
      <c r="AD2" s="414" t="s">
        <v>1185</v>
      </c>
      <c r="AE2" s="415"/>
      <c r="AF2" s="212"/>
      <c r="AG2" s="209"/>
      <c r="AH2" s="209"/>
      <c r="AI2" s="209"/>
      <c r="AJ2" s="212"/>
      <c r="AK2" s="21">
        <v>3</v>
      </c>
      <c r="AL2" s="96">
        <v>0.1</v>
      </c>
      <c r="AM2" s="21">
        <v>65</v>
      </c>
      <c r="AN2" s="21">
        <v>60</v>
      </c>
      <c r="AO2" s="209"/>
      <c r="AP2" s="228">
        <v>609.79999999999995</v>
      </c>
      <c r="AQ2" s="209"/>
      <c r="AR2" s="399" t="s">
        <v>1188</v>
      </c>
      <c r="AS2" s="402" t="s">
        <v>1187</v>
      </c>
    </row>
    <row r="3" spans="1:45" x14ac:dyDescent="0.25">
      <c r="A3" s="119">
        <v>2011</v>
      </c>
      <c r="C3" s="21">
        <v>65</v>
      </c>
      <c r="D3" s="21">
        <v>25</v>
      </c>
      <c r="E3" s="21">
        <v>5</v>
      </c>
      <c r="F3" s="21">
        <v>60</v>
      </c>
      <c r="G3" s="21">
        <v>300</v>
      </c>
      <c r="H3" s="21">
        <v>600</v>
      </c>
      <c r="I3" s="21">
        <v>1200</v>
      </c>
      <c r="J3" s="21">
        <v>1500</v>
      </c>
      <c r="K3" s="21"/>
      <c r="L3" s="21">
        <v>800</v>
      </c>
      <c r="M3" s="397"/>
      <c r="N3" s="397"/>
      <c r="Z3" s="155"/>
      <c r="AA3" s="162">
        <v>3181.67</v>
      </c>
      <c r="AB3" s="410"/>
      <c r="AC3" s="411"/>
      <c r="AD3" s="416"/>
      <c r="AE3" s="417"/>
      <c r="AK3" s="21">
        <v>3</v>
      </c>
      <c r="AL3" s="96">
        <v>0.1</v>
      </c>
      <c r="AM3" s="21">
        <v>65</v>
      </c>
      <c r="AN3" s="21">
        <v>60</v>
      </c>
      <c r="AP3" s="228">
        <v>609.79999999999995</v>
      </c>
      <c r="AR3" s="400"/>
      <c r="AS3" s="403"/>
    </row>
    <row r="4" spans="1:45" x14ac:dyDescent="0.25">
      <c r="A4" s="119">
        <v>2010</v>
      </c>
      <c r="C4" s="21">
        <v>65</v>
      </c>
      <c r="D4" s="21">
        <v>25</v>
      </c>
      <c r="E4" s="21">
        <v>5</v>
      </c>
      <c r="F4" s="21">
        <v>60</v>
      </c>
      <c r="G4" s="21">
        <v>300</v>
      </c>
      <c r="H4" s="21">
        <v>600</v>
      </c>
      <c r="I4" s="21">
        <v>1200</v>
      </c>
      <c r="J4" s="21">
        <v>1500</v>
      </c>
      <c r="K4" s="21"/>
      <c r="L4" s="21">
        <v>800</v>
      </c>
      <c r="M4" s="397"/>
      <c r="N4" s="397"/>
      <c r="Z4" s="155"/>
      <c r="AA4" s="162">
        <v>3153.24</v>
      </c>
      <c r="AB4" s="410"/>
      <c r="AC4" s="411"/>
      <c r="AD4" s="416"/>
      <c r="AE4" s="417"/>
      <c r="AK4" s="21">
        <v>3</v>
      </c>
      <c r="AL4" s="96">
        <v>0.1</v>
      </c>
      <c r="AM4" s="21">
        <v>65</v>
      </c>
      <c r="AN4" s="21">
        <v>60</v>
      </c>
      <c r="AP4" s="228">
        <v>609.79999999999995</v>
      </c>
      <c r="AR4" s="400"/>
      <c r="AS4" s="403"/>
    </row>
    <row r="5" spans="1:45" x14ac:dyDescent="0.25">
      <c r="A5" s="119">
        <v>2009</v>
      </c>
      <c r="C5" s="21">
        <v>65</v>
      </c>
      <c r="D5" s="21">
        <v>25</v>
      </c>
      <c r="E5" s="21">
        <v>5</v>
      </c>
      <c r="F5" s="21">
        <v>60</v>
      </c>
      <c r="G5" s="21">
        <v>300</v>
      </c>
      <c r="H5" s="21">
        <v>600</v>
      </c>
      <c r="I5" s="21">
        <v>1200</v>
      </c>
      <c r="J5" s="21">
        <v>1500</v>
      </c>
      <c r="K5" s="21"/>
      <c r="L5" s="21">
        <v>800</v>
      </c>
      <c r="M5" s="397"/>
      <c r="N5" s="397"/>
      <c r="Z5" s="21">
        <v>1.008</v>
      </c>
      <c r="AA5" s="160">
        <f t="shared" ref="AA5:AA6" si="0">AA6*$Z5</f>
        <v>3122.0984804687992</v>
      </c>
      <c r="AB5" s="410"/>
      <c r="AC5" s="411"/>
      <c r="AD5" s="418"/>
      <c r="AE5" s="419"/>
      <c r="AK5" s="21">
        <v>3</v>
      </c>
      <c r="AL5" s="96">
        <v>0.1</v>
      </c>
      <c r="AM5" s="21">
        <v>65</v>
      </c>
      <c r="AN5" s="21">
        <v>60</v>
      </c>
      <c r="AP5" s="228">
        <v>609.79999999999995</v>
      </c>
      <c r="AR5" s="400"/>
      <c r="AS5" s="403"/>
    </row>
    <row r="6" spans="1:45" x14ac:dyDescent="0.25">
      <c r="A6" s="119">
        <v>2008</v>
      </c>
      <c r="C6" s="21">
        <v>65</v>
      </c>
      <c r="D6" s="21">
        <v>25</v>
      </c>
      <c r="E6" s="21">
        <v>5</v>
      </c>
      <c r="F6" s="21">
        <v>60</v>
      </c>
      <c r="G6" s="21">
        <v>300</v>
      </c>
      <c r="H6" s="21">
        <v>600</v>
      </c>
      <c r="I6" s="21">
        <v>1200</v>
      </c>
      <c r="J6" s="21">
        <v>1500</v>
      </c>
      <c r="K6" s="21"/>
      <c r="L6" s="21">
        <v>800</v>
      </c>
      <c r="M6" s="397"/>
      <c r="N6" s="397"/>
      <c r="Z6" s="34">
        <v>1.0109999999999999</v>
      </c>
      <c r="AA6" s="146">
        <f t="shared" si="0"/>
        <v>3097.3199210999992</v>
      </c>
      <c r="AB6" s="410"/>
      <c r="AC6" s="411"/>
      <c r="AD6" s="159" t="s">
        <v>936</v>
      </c>
      <c r="AE6" s="161">
        <v>39444</v>
      </c>
      <c r="AK6" s="21">
        <v>3</v>
      </c>
      <c r="AL6" s="96">
        <v>0.1</v>
      </c>
      <c r="AM6" s="21">
        <v>65</v>
      </c>
      <c r="AN6" s="21">
        <v>60</v>
      </c>
      <c r="AP6" s="228">
        <v>609.79999999999995</v>
      </c>
      <c r="AR6" s="400"/>
      <c r="AS6" s="403"/>
    </row>
    <row r="7" spans="1:45" x14ac:dyDescent="0.25">
      <c r="A7" s="119">
        <v>2007</v>
      </c>
      <c r="C7" s="21">
        <v>65</v>
      </c>
      <c r="D7" s="21">
        <v>25</v>
      </c>
      <c r="E7" s="21">
        <v>5</v>
      </c>
      <c r="F7" s="21">
        <v>60</v>
      </c>
      <c r="G7" s="21">
        <v>300</v>
      </c>
      <c r="H7" s="21">
        <v>600</v>
      </c>
      <c r="I7" s="21">
        <v>1200</v>
      </c>
      <c r="J7" s="21">
        <v>1500</v>
      </c>
      <c r="K7" s="21"/>
      <c r="L7" s="21">
        <v>800</v>
      </c>
      <c r="M7" s="398"/>
      <c r="N7" s="398"/>
      <c r="V7" t="s">
        <v>1003</v>
      </c>
      <c r="W7" s="120">
        <v>39095</v>
      </c>
      <c r="Z7" s="34">
        <v>1.018</v>
      </c>
      <c r="AA7" s="146">
        <f>AA8*$Z7</f>
        <v>3063.6200999999996</v>
      </c>
      <c r="AB7" s="412"/>
      <c r="AC7" s="413"/>
      <c r="AD7" s="159" t="s">
        <v>937</v>
      </c>
      <c r="AE7" s="161">
        <v>39081</v>
      </c>
      <c r="AK7" s="21">
        <v>3</v>
      </c>
      <c r="AL7" s="96">
        <v>0.1</v>
      </c>
      <c r="AM7" s="21">
        <v>65</v>
      </c>
      <c r="AN7" s="21">
        <v>60</v>
      </c>
      <c r="AP7" s="228">
        <v>609.79999999999995</v>
      </c>
      <c r="AR7" s="401"/>
      <c r="AS7" s="404"/>
    </row>
    <row r="8" spans="1:45" ht="15.75" customHeight="1" x14ac:dyDescent="0.25">
      <c r="A8" s="119">
        <v>2006</v>
      </c>
      <c r="C8" s="119">
        <v>65</v>
      </c>
      <c r="D8" s="119">
        <v>25</v>
      </c>
      <c r="E8" s="119">
        <v>5</v>
      </c>
      <c r="F8" s="119">
        <v>60</v>
      </c>
      <c r="G8" s="119">
        <v>300</v>
      </c>
      <c r="H8" s="119">
        <v>600</v>
      </c>
      <c r="I8" s="119">
        <v>1200</v>
      </c>
      <c r="J8" s="119">
        <v>1500</v>
      </c>
      <c r="K8" s="324" t="s">
        <v>913</v>
      </c>
      <c r="L8" s="119">
        <v>800</v>
      </c>
      <c r="P8" t="s">
        <v>925</v>
      </c>
      <c r="Q8" t="s">
        <v>916</v>
      </c>
      <c r="S8" s="324" t="s">
        <v>1041</v>
      </c>
      <c r="T8" s="324" t="s">
        <v>983</v>
      </c>
      <c r="U8" s="324" t="s">
        <v>984</v>
      </c>
      <c r="Z8">
        <v>1.018</v>
      </c>
      <c r="AA8" s="146">
        <v>3009.45</v>
      </c>
      <c r="AB8" s="141">
        <v>7500.53</v>
      </c>
      <c r="AC8" s="141">
        <v>13137.69</v>
      </c>
      <c r="AD8" s="122" t="s">
        <v>938</v>
      </c>
      <c r="AE8" s="120">
        <v>38717</v>
      </c>
      <c r="AH8" s="119" t="s">
        <v>1029</v>
      </c>
      <c r="AI8" s="119" t="s">
        <v>916</v>
      </c>
      <c r="AK8" s="119">
        <v>3</v>
      </c>
      <c r="AL8" s="94">
        <v>0.1</v>
      </c>
      <c r="AM8" s="119">
        <v>65</v>
      </c>
      <c r="AN8" s="119">
        <v>60</v>
      </c>
      <c r="AO8" s="324" t="s">
        <v>921</v>
      </c>
      <c r="AP8" s="135">
        <v>609.79999999999995</v>
      </c>
      <c r="AQ8" s="324" t="s">
        <v>923</v>
      </c>
      <c r="AR8" t="s">
        <v>1031</v>
      </c>
      <c r="AS8" s="133" t="s">
        <v>916</v>
      </c>
    </row>
    <row r="9" spans="1:45" ht="19.5" customHeight="1" x14ac:dyDescent="0.25">
      <c r="A9" s="119">
        <v>2005</v>
      </c>
      <c r="C9" s="119">
        <v>65</v>
      </c>
      <c r="D9" s="119">
        <v>25</v>
      </c>
      <c r="E9" s="119">
        <v>5</v>
      </c>
      <c r="F9" s="119">
        <v>60</v>
      </c>
      <c r="G9" s="119">
        <v>300</v>
      </c>
      <c r="H9" s="119">
        <v>600</v>
      </c>
      <c r="I9" s="119">
        <v>1200</v>
      </c>
      <c r="J9" s="119">
        <v>1500</v>
      </c>
      <c r="K9" s="325"/>
      <c r="L9" s="119">
        <v>800</v>
      </c>
      <c r="O9" s="324" t="s">
        <v>915</v>
      </c>
      <c r="S9" s="325"/>
      <c r="T9" s="325"/>
      <c r="U9" s="325"/>
      <c r="Z9">
        <v>1.02</v>
      </c>
      <c r="AA9" s="147">
        <v>2956.24</v>
      </c>
      <c r="AB9" s="148">
        <v>7367.92</v>
      </c>
      <c r="AC9" s="148">
        <v>12905.41</v>
      </c>
      <c r="AD9" s="124" t="s">
        <v>939</v>
      </c>
      <c r="AE9" s="120">
        <v>38345</v>
      </c>
      <c r="AG9" s="324" t="s">
        <v>1035</v>
      </c>
      <c r="AK9" s="119">
        <v>3</v>
      </c>
      <c r="AL9" s="94">
        <v>0.1</v>
      </c>
      <c r="AM9" s="119">
        <v>65</v>
      </c>
      <c r="AN9" s="119">
        <v>60</v>
      </c>
      <c r="AO9" s="325"/>
      <c r="AP9" s="135">
        <v>609.79999999999995</v>
      </c>
      <c r="AQ9" s="325"/>
    </row>
    <row r="10" spans="1:45" ht="20.25" customHeight="1" x14ac:dyDescent="0.25">
      <c r="A10" s="119">
        <v>2004</v>
      </c>
      <c r="C10" s="119">
        <v>65</v>
      </c>
      <c r="D10" s="119">
        <v>25</v>
      </c>
      <c r="E10" s="119">
        <v>5</v>
      </c>
      <c r="F10" s="119">
        <v>60</v>
      </c>
      <c r="G10" s="119">
        <v>300</v>
      </c>
      <c r="H10" s="119">
        <v>600</v>
      </c>
      <c r="I10" s="119">
        <v>1200</v>
      </c>
      <c r="J10" s="119">
        <v>1500</v>
      </c>
      <c r="K10" s="325"/>
      <c r="L10" s="119">
        <v>800</v>
      </c>
      <c r="O10" s="325"/>
      <c r="S10" s="325"/>
      <c r="T10" s="325"/>
      <c r="U10" s="325"/>
      <c r="Z10">
        <v>1.0169999999999999</v>
      </c>
      <c r="AA10" s="146">
        <v>2898.28</v>
      </c>
      <c r="AB10" s="141">
        <v>7223.45</v>
      </c>
      <c r="AC10" s="141">
        <v>12652.36</v>
      </c>
      <c r="AD10" s="124" t="s">
        <v>935</v>
      </c>
      <c r="AE10" s="120">
        <v>37985</v>
      </c>
      <c r="AG10" s="325"/>
      <c r="AK10" s="119">
        <v>3</v>
      </c>
      <c r="AL10" s="94">
        <v>0.1</v>
      </c>
      <c r="AM10" s="119">
        <v>65</v>
      </c>
      <c r="AN10" s="119">
        <v>60</v>
      </c>
      <c r="AO10" s="325"/>
      <c r="AP10" s="135">
        <v>609.79999999999995</v>
      </c>
      <c r="AQ10" s="325"/>
    </row>
    <row r="11" spans="1:45" ht="17.25" customHeight="1" x14ac:dyDescent="0.25">
      <c r="A11" s="119">
        <v>2003</v>
      </c>
      <c r="C11" s="119">
        <v>65</v>
      </c>
      <c r="D11" s="119">
        <v>25</v>
      </c>
      <c r="E11" s="119">
        <v>5</v>
      </c>
      <c r="F11" s="119">
        <v>60</v>
      </c>
      <c r="G11" s="119">
        <v>300</v>
      </c>
      <c r="H11" s="119">
        <v>600</v>
      </c>
      <c r="I11" s="119">
        <v>1200</v>
      </c>
      <c r="J11" s="119">
        <v>1500</v>
      </c>
      <c r="K11" s="325"/>
      <c r="L11" s="119">
        <v>800</v>
      </c>
      <c r="O11" s="325"/>
      <c r="S11" s="325"/>
      <c r="T11" s="325"/>
      <c r="U11" s="325"/>
      <c r="Z11" s="405" t="s">
        <v>1018</v>
      </c>
      <c r="AA11" s="146">
        <v>2849.84</v>
      </c>
      <c r="AB11" s="141">
        <v>7102.71</v>
      </c>
      <c r="AC11" s="141">
        <v>12440.87</v>
      </c>
      <c r="AD11" s="122" t="s">
        <v>934</v>
      </c>
      <c r="AE11" s="120">
        <v>37621</v>
      </c>
      <c r="AG11" s="325"/>
      <c r="AK11" s="119">
        <v>3</v>
      </c>
      <c r="AL11" s="94">
        <v>0.1</v>
      </c>
      <c r="AM11" s="119">
        <v>65</v>
      </c>
      <c r="AN11" s="119">
        <v>60</v>
      </c>
      <c r="AO11" s="325"/>
      <c r="AP11" s="135">
        <v>609.79999999999995</v>
      </c>
      <c r="AQ11" s="325"/>
    </row>
    <row r="12" spans="1:45" x14ac:dyDescent="0.25">
      <c r="A12" s="119">
        <v>2002</v>
      </c>
      <c r="C12" s="119">
        <v>65</v>
      </c>
      <c r="D12" s="119">
        <v>25</v>
      </c>
      <c r="E12" s="119">
        <v>5</v>
      </c>
      <c r="F12" s="119">
        <v>60</v>
      </c>
      <c r="G12" s="119">
        <v>300</v>
      </c>
      <c r="H12" s="119">
        <v>600</v>
      </c>
      <c r="I12" s="119">
        <v>1200</v>
      </c>
      <c r="J12" s="119">
        <v>1500</v>
      </c>
      <c r="K12" s="325"/>
      <c r="L12" s="119">
        <v>800</v>
      </c>
      <c r="O12" s="325"/>
      <c r="S12" s="325"/>
      <c r="T12" s="325"/>
      <c r="U12" s="325"/>
      <c r="Z12" s="406"/>
      <c r="AA12" s="146">
        <v>2807.72</v>
      </c>
      <c r="AB12" s="141">
        <v>6997.74</v>
      </c>
      <c r="AC12" s="141">
        <v>12257.01</v>
      </c>
      <c r="AD12" s="122" t="s">
        <v>933</v>
      </c>
      <c r="AE12" s="120">
        <v>37285</v>
      </c>
      <c r="AG12" s="325"/>
      <c r="AK12" s="119">
        <v>3</v>
      </c>
      <c r="AL12" s="94">
        <v>0.1</v>
      </c>
      <c r="AM12" s="119">
        <v>65</v>
      </c>
      <c r="AN12" s="119">
        <v>60</v>
      </c>
      <c r="AO12" s="325"/>
      <c r="AP12" s="135">
        <v>609.79999999999995</v>
      </c>
      <c r="AQ12" s="325"/>
    </row>
    <row r="13" spans="1:45" x14ac:dyDescent="0.25">
      <c r="A13" s="119">
        <v>2001</v>
      </c>
      <c r="C13" s="119">
        <v>65</v>
      </c>
      <c r="D13" s="119">
        <v>25</v>
      </c>
      <c r="E13" s="119">
        <v>5</v>
      </c>
      <c r="F13" s="119">
        <v>60</v>
      </c>
      <c r="G13" s="119">
        <v>300</v>
      </c>
      <c r="H13" s="119">
        <v>600</v>
      </c>
      <c r="I13" s="119">
        <v>1200</v>
      </c>
      <c r="J13" s="119">
        <v>1500</v>
      </c>
      <c r="K13" s="325"/>
      <c r="L13" s="119">
        <v>800</v>
      </c>
      <c r="O13" s="325"/>
      <c r="S13" s="325"/>
      <c r="T13" s="325"/>
      <c r="U13" s="325"/>
      <c r="V13" t="s">
        <v>1001</v>
      </c>
      <c r="W13" s="120">
        <v>36771</v>
      </c>
      <c r="X13" t="s">
        <v>1002</v>
      </c>
      <c r="Z13" s="406"/>
      <c r="AA13" s="145">
        <v>18021</v>
      </c>
      <c r="AB13" s="142">
        <v>44914</v>
      </c>
      <c r="AC13" s="142">
        <v>78670</v>
      </c>
      <c r="AD13" s="122" t="s">
        <v>932</v>
      </c>
      <c r="AE13" s="120">
        <v>36890</v>
      </c>
      <c r="AG13" s="325"/>
      <c r="AK13" s="119">
        <v>3</v>
      </c>
      <c r="AL13" s="94">
        <v>0.1</v>
      </c>
      <c r="AM13" s="119">
        <v>65</v>
      </c>
      <c r="AN13" s="119">
        <v>60</v>
      </c>
      <c r="AO13" s="325"/>
      <c r="AP13" s="134">
        <v>4000</v>
      </c>
      <c r="AQ13" s="325"/>
    </row>
    <row r="14" spans="1:45" x14ac:dyDescent="0.25">
      <c r="A14" s="119">
        <v>2000</v>
      </c>
      <c r="C14" s="119">
        <v>65</v>
      </c>
      <c r="D14" s="119">
        <v>25</v>
      </c>
      <c r="E14" s="119">
        <v>5</v>
      </c>
      <c r="F14" s="119">
        <v>60</v>
      </c>
      <c r="G14" s="119">
        <v>300</v>
      </c>
      <c r="H14" s="119">
        <v>600</v>
      </c>
      <c r="I14" s="119">
        <v>1200</v>
      </c>
      <c r="J14" s="119">
        <v>1500</v>
      </c>
      <c r="K14" s="325"/>
      <c r="L14" s="119">
        <v>800</v>
      </c>
      <c r="O14" s="325"/>
      <c r="S14" s="325"/>
      <c r="T14" s="325"/>
      <c r="U14" s="325"/>
      <c r="Z14" s="406"/>
      <c r="AA14" s="145">
        <v>17633</v>
      </c>
      <c r="AB14" s="142">
        <v>43947</v>
      </c>
      <c r="AC14" s="142">
        <v>76977</v>
      </c>
      <c r="AD14" s="122" t="s">
        <v>931</v>
      </c>
      <c r="AE14" s="120">
        <v>36524</v>
      </c>
      <c r="AG14" s="325"/>
      <c r="AK14" s="119">
        <v>3</v>
      </c>
      <c r="AL14" s="94">
        <v>0.1</v>
      </c>
      <c r="AM14" s="119">
        <v>65</v>
      </c>
      <c r="AN14" s="119">
        <v>60</v>
      </c>
      <c r="AO14" s="325"/>
      <c r="AP14" s="134">
        <v>4000</v>
      </c>
      <c r="AQ14" s="325"/>
    </row>
    <row r="15" spans="1:45" x14ac:dyDescent="0.25">
      <c r="A15" s="119">
        <v>1999</v>
      </c>
      <c r="C15" s="119">
        <v>65</v>
      </c>
      <c r="D15" s="119">
        <v>25</v>
      </c>
      <c r="E15" s="119">
        <v>5</v>
      </c>
      <c r="F15" s="119">
        <v>60</v>
      </c>
      <c r="G15" s="119">
        <v>300</v>
      </c>
      <c r="H15" s="119">
        <v>600</v>
      </c>
      <c r="I15" s="119">
        <v>1200</v>
      </c>
      <c r="J15" s="119">
        <v>1500</v>
      </c>
      <c r="K15" s="325"/>
      <c r="L15" s="119">
        <v>800</v>
      </c>
      <c r="O15" s="325"/>
      <c r="S15" s="325"/>
      <c r="T15" s="325"/>
      <c r="U15" s="325"/>
      <c r="Z15" s="406"/>
      <c r="AA15" s="145">
        <v>17545</v>
      </c>
      <c r="AB15" s="142">
        <v>43512</v>
      </c>
      <c r="AC15" s="142">
        <v>76215</v>
      </c>
      <c r="AD15" s="122" t="s">
        <v>930</v>
      </c>
      <c r="AE15" s="120">
        <v>36159</v>
      </c>
      <c r="AG15" s="325"/>
      <c r="AK15" s="119">
        <v>3</v>
      </c>
      <c r="AL15" s="94">
        <v>0.1</v>
      </c>
      <c r="AM15" s="119">
        <v>65</v>
      </c>
      <c r="AN15" s="119">
        <v>60</v>
      </c>
      <c r="AO15" s="325"/>
      <c r="AP15" s="134">
        <v>4000</v>
      </c>
      <c r="AQ15" s="325"/>
    </row>
    <row r="16" spans="1:45" x14ac:dyDescent="0.25">
      <c r="A16" s="119">
        <v>1998</v>
      </c>
      <c r="C16" s="119">
        <v>65</v>
      </c>
      <c r="D16" s="119">
        <v>25</v>
      </c>
      <c r="E16" s="119">
        <v>5</v>
      </c>
      <c r="F16" s="119">
        <v>60</v>
      </c>
      <c r="G16" s="119">
        <v>300</v>
      </c>
      <c r="H16" s="119">
        <v>600</v>
      </c>
      <c r="I16" s="119">
        <v>1200</v>
      </c>
      <c r="J16" s="119">
        <v>1500</v>
      </c>
      <c r="K16" s="325"/>
      <c r="L16" s="119">
        <v>800</v>
      </c>
      <c r="O16" s="325"/>
      <c r="S16" s="325"/>
      <c r="T16" s="325"/>
      <c r="U16" s="325"/>
      <c r="Z16" s="406"/>
      <c r="AA16" s="145">
        <v>17336</v>
      </c>
      <c r="AB16" s="142">
        <v>42658</v>
      </c>
      <c r="AC16" s="142">
        <v>74720</v>
      </c>
      <c r="AD16" s="122" t="s">
        <v>929</v>
      </c>
      <c r="AE16" s="120">
        <v>35794</v>
      </c>
      <c r="AG16" s="325"/>
      <c r="AK16" s="119">
        <v>3</v>
      </c>
      <c r="AL16" s="94">
        <v>0.1</v>
      </c>
      <c r="AM16" s="119">
        <v>65</v>
      </c>
      <c r="AN16" s="119">
        <v>60</v>
      </c>
      <c r="AO16" s="325"/>
      <c r="AP16" s="134">
        <v>4000</v>
      </c>
      <c r="AQ16" s="325"/>
    </row>
    <row r="17" spans="1:45" ht="55.5" customHeight="1" x14ac:dyDescent="0.25">
      <c r="A17" s="119">
        <v>1997</v>
      </c>
      <c r="C17">
        <v>65</v>
      </c>
      <c r="D17" s="119">
        <v>25</v>
      </c>
      <c r="E17">
        <v>5</v>
      </c>
      <c r="F17">
        <v>60</v>
      </c>
      <c r="G17">
        <v>300</v>
      </c>
      <c r="H17">
        <v>600</v>
      </c>
      <c r="I17">
        <v>1200</v>
      </c>
      <c r="J17">
        <v>1500</v>
      </c>
      <c r="K17" s="326"/>
      <c r="L17">
        <v>800</v>
      </c>
      <c r="M17" t="s">
        <v>926</v>
      </c>
      <c r="N17" s="120">
        <v>31402</v>
      </c>
      <c r="O17" s="326"/>
      <c r="P17" s="119" t="s">
        <v>924</v>
      </c>
      <c r="Q17" s="120">
        <v>31402</v>
      </c>
      <c r="S17" s="326"/>
      <c r="T17" s="326"/>
      <c r="U17" s="326"/>
      <c r="V17" s="43" t="s">
        <v>1004</v>
      </c>
      <c r="W17" s="72">
        <v>31402</v>
      </c>
      <c r="Z17" s="407"/>
      <c r="AA17" s="145">
        <v>17147</v>
      </c>
      <c r="AB17" s="142">
        <v>42193</v>
      </c>
      <c r="AC17" s="142">
        <v>73906</v>
      </c>
      <c r="AD17" s="122" t="s">
        <v>928</v>
      </c>
      <c r="AE17" s="72">
        <v>35430</v>
      </c>
      <c r="AG17" s="326"/>
      <c r="AH17" s="43" t="s">
        <v>1028</v>
      </c>
      <c r="AI17" s="72">
        <v>31402</v>
      </c>
      <c r="AK17">
        <v>3</v>
      </c>
      <c r="AL17" s="94">
        <v>0.1</v>
      </c>
      <c r="AM17">
        <v>65</v>
      </c>
      <c r="AN17">
        <v>60</v>
      </c>
      <c r="AO17" s="326"/>
      <c r="AP17" s="134">
        <v>4000</v>
      </c>
      <c r="AQ17" s="326"/>
      <c r="AR17" s="42" t="s">
        <v>1043</v>
      </c>
      <c r="AS17" s="58" t="s">
        <v>1044</v>
      </c>
    </row>
    <row r="18" spans="1:45" x14ac:dyDescent="0.25">
      <c r="P18" s="119"/>
      <c r="Q18" s="119"/>
    </row>
    <row r="19" spans="1:45" ht="132.75" customHeight="1" x14ac:dyDescent="0.25">
      <c r="A19" s="89" t="s">
        <v>55</v>
      </c>
      <c r="AP19" s="132" t="s">
        <v>1107</v>
      </c>
    </row>
    <row r="20" spans="1:45" x14ac:dyDescent="0.25">
      <c r="D20" s="119"/>
      <c r="E20" s="119"/>
      <c r="F20" s="119"/>
    </row>
    <row r="23" spans="1:45" x14ac:dyDescent="0.25">
      <c r="Z23" s="127"/>
      <c r="AA23" s="127"/>
      <c r="AB23" s="127"/>
    </row>
    <row r="24" spans="1:45" x14ac:dyDescent="0.25">
      <c r="Z24" s="127"/>
      <c r="AA24" s="127"/>
    </row>
    <row r="25" spans="1:45" x14ac:dyDescent="0.25">
      <c r="Z25" s="127"/>
      <c r="AA25" s="127"/>
    </row>
    <row r="26" spans="1:45" x14ac:dyDescent="0.25">
      <c r="Z26" s="127"/>
      <c r="AA26" s="127"/>
    </row>
    <row r="27" spans="1:45" x14ac:dyDescent="0.25">
      <c r="Z27" s="127"/>
      <c r="AA27" s="127"/>
    </row>
  </sheetData>
  <mergeCells count="15">
    <mergeCell ref="M2:M7"/>
    <mergeCell ref="N2:N7"/>
    <mergeCell ref="AR2:AR7"/>
    <mergeCell ref="AS2:AS7"/>
    <mergeCell ref="K8:K17"/>
    <mergeCell ref="O9:O17"/>
    <mergeCell ref="AQ8:AQ17"/>
    <mergeCell ref="AO8:AO17"/>
    <mergeCell ref="AG9:AG17"/>
    <mergeCell ref="S8:S17"/>
    <mergeCell ref="T8:T17"/>
    <mergeCell ref="U8:U17"/>
    <mergeCell ref="Z11:Z17"/>
    <mergeCell ref="AB2:AC7"/>
    <mergeCell ref="AD2:AE5"/>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pane xSplit="1" ySplit="1" topLeftCell="B2" activePane="bottomRight" state="frozen"/>
      <selection pane="topRight" activeCell="B1" sqref="B1"/>
      <selection pane="bottomLeft" activeCell="A2" sqref="A2"/>
      <selection pane="bottomRight" activeCell="H2" sqref="H2:H7"/>
    </sheetView>
  </sheetViews>
  <sheetFormatPr baseColWidth="10" defaultColWidth="11.42578125" defaultRowHeight="15" x14ac:dyDescent="0.25"/>
  <cols>
    <col min="1" max="1" width="24.5703125" style="119" customWidth="1"/>
    <col min="2" max="2" width="73.5703125" customWidth="1"/>
    <col min="3" max="3" width="16" customWidth="1"/>
    <col min="4" max="4" width="32.28515625" customWidth="1"/>
    <col min="5" max="5" width="32.42578125" customWidth="1"/>
    <col min="6" max="6" width="35.42578125" customWidth="1"/>
    <col min="7" max="7" width="120" customWidth="1"/>
    <col min="8" max="8" width="36" customWidth="1"/>
  </cols>
  <sheetData>
    <row r="1" spans="1:8" ht="39.75" customHeight="1" x14ac:dyDescent="0.25">
      <c r="A1" s="61" t="s">
        <v>52</v>
      </c>
      <c r="B1" s="61" t="s">
        <v>998</v>
      </c>
      <c r="C1" s="61" t="s">
        <v>994</v>
      </c>
      <c r="D1" s="61" t="s">
        <v>995</v>
      </c>
      <c r="E1" s="61" t="s">
        <v>955</v>
      </c>
      <c r="F1" s="61" t="s">
        <v>991</v>
      </c>
      <c r="G1" s="61" t="s">
        <v>53</v>
      </c>
      <c r="H1" s="61" t="s">
        <v>54</v>
      </c>
    </row>
    <row r="2" spans="1:8" s="196" customFormat="1" ht="20.25" customHeight="1" x14ac:dyDescent="0.25">
      <c r="A2" s="184">
        <v>2012</v>
      </c>
      <c r="B2" s="184"/>
      <c r="C2" s="21">
        <v>25</v>
      </c>
      <c r="D2" s="184"/>
      <c r="E2" s="184"/>
      <c r="F2" s="184"/>
      <c r="G2" s="396" t="s">
        <v>1189</v>
      </c>
      <c r="H2" s="420" t="s">
        <v>1187</v>
      </c>
    </row>
    <row r="3" spans="1:8" x14ac:dyDescent="0.25">
      <c r="A3" s="119">
        <v>2011</v>
      </c>
      <c r="C3" s="21">
        <v>25</v>
      </c>
      <c r="G3" s="397"/>
      <c r="H3" s="421"/>
    </row>
    <row r="4" spans="1:8" x14ac:dyDescent="0.25">
      <c r="A4" s="119">
        <v>2010</v>
      </c>
      <c r="C4" s="21">
        <v>25</v>
      </c>
      <c r="G4" s="397"/>
      <c r="H4" s="421"/>
    </row>
    <row r="5" spans="1:8" x14ac:dyDescent="0.25">
      <c r="A5" s="119">
        <v>2009</v>
      </c>
      <c r="C5" s="21">
        <v>25</v>
      </c>
      <c r="G5" s="397"/>
      <c r="H5" s="421"/>
    </row>
    <row r="6" spans="1:8" x14ac:dyDescent="0.25">
      <c r="A6" s="119">
        <v>2008</v>
      </c>
      <c r="C6" s="21">
        <v>25</v>
      </c>
      <c r="G6" s="397"/>
      <c r="H6" s="421"/>
    </row>
    <row r="7" spans="1:8" x14ac:dyDescent="0.25">
      <c r="A7" s="119">
        <v>2007</v>
      </c>
      <c r="C7" s="21">
        <v>25</v>
      </c>
      <c r="G7" s="398"/>
      <c r="H7" s="422"/>
    </row>
    <row r="8" spans="1:8" x14ac:dyDescent="0.25">
      <c r="A8" s="119">
        <v>2006</v>
      </c>
      <c r="C8" s="119">
        <v>25</v>
      </c>
      <c r="D8" s="324" t="s">
        <v>993</v>
      </c>
      <c r="E8" s="324" t="s">
        <v>996</v>
      </c>
      <c r="F8" s="324" t="s">
        <v>992</v>
      </c>
      <c r="G8" t="s">
        <v>999</v>
      </c>
      <c r="H8" t="s">
        <v>916</v>
      </c>
    </row>
    <row r="9" spans="1:8" x14ac:dyDescent="0.25">
      <c r="A9" s="119">
        <v>2005</v>
      </c>
      <c r="B9" s="324" t="s">
        <v>997</v>
      </c>
      <c r="C9" s="119">
        <v>25</v>
      </c>
      <c r="D9" s="325"/>
      <c r="E9" s="325"/>
      <c r="F9" s="325"/>
    </row>
    <row r="10" spans="1:8" x14ac:dyDescent="0.25">
      <c r="A10" s="119">
        <v>2004</v>
      </c>
      <c r="B10" s="325"/>
      <c r="C10" s="119">
        <v>25</v>
      </c>
      <c r="D10" s="325"/>
      <c r="E10" s="325"/>
      <c r="F10" s="325"/>
    </row>
    <row r="11" spans="1:8" x14ac:dyDescent="0.25">
      <c r="A11" s="119">
        <v>2003</v>
      </c>
      <c r="B11" s="325"/>
      <c r="C11" s="119">
        <v>25</v>
      </c>
      <c r="D11" s="325"/>
      <c r="E11" s="325"/>
      <c r="F11" s="325"/>
    </row>
    <row r="12" spans="1:8" x14ac:dyDescent="0.25">
      <c r="A12" s="119">
        <v>2002</v>
      </c>
      <c r="B12" s="325"/>
      <c r="C12" s="119">
        <v>25</v>
      </c>
      <c r="D12" s="325"/>
      <c r="E12" s="325"/>
      <c r="F12" s="325"/>
    </row>
    <row r="13" spans="1:8" x14ac:dyDescent="0.25">
      <c r="A13" s="119">
        <v>2001</v>
      </c>
      <c r="B13" s="325"/>
      <c r="C13" s="119">
        <v>25</v>
      </c>
      <c r="D13" s="325"/>
      <c r="E13" s="325"/>
      <c r="F13" s="325"/>
    </row>
    <row r="14" spans="1:8" x14ac:dyDescent="0.25">
      <c r="A14" s="119">
        <v>2000</v>
      </c>
      <c r="B14" s="325"/>
      <c r="C14" s="119">
        <v>25</v>
      </c>
      <c r="D14" s="325"/>
      <c r="E14" s="325"/>
      <c r="F14" s="325"/>
    </row>
    <row r="15" spans="1:8" x14ac:dyDescent="0.25">
      <c r="A15" s="119">
        <v>1999</v>
      </c>
      <c r="B15" s="325"/>
      <c r="C15" s="119">
        <v>25</v>
      </c>
      <c r="D15" s="325"/>
      <c r="E15" s="325"/>
      <c r="F15" s="325"/>
    </row>
    <row r="16" spans="1:8" x14ac:dyDescent="0.25">
      <c r="A16" s="119">
        <v>1998</v>
      </c>
      <c r="B16" s="325"/>
      <c r="C16" s="119">
        <v>25</v>
      </c>
      <c r="D16" s="325"/>
      <c r="E16" s="325"/>
      <c r="F16" s="325"/>
    </row>
    <row r="17" spans="1:8" ht="45" x14ac:dyDescent="0.25">
      <c r="A17" s="119">
        <v>1997</v>
      </c>
      <c r="B17" s="326"/>
      <c r="C17">
        <v>25</v>
      </c>
      <c r="D17" s="326"/>
      <c r="E17" s="326"/>
      <c r="F17" s="326"/>
      <c r="G17" s="42" t="s">
        <v>1000</v>
      </c>
      <c r="H17" s="32" t="s">
        <v>414</v>
      </c>
    </row>
    <row r="19" spans="1:8" x14ac:dyDescent="0.25">
      <c r="A19" s="89" t="s">
        <v>55</v>
      </c>
    </row>
  </sheetData>
  <mergeCells count="6">
    <mergeCell ref="G2:G7"/>
    <mergeCell ref="H2:H7"/>
    <mergeCell ref="B9:B17"/>
    <mergeCell ref="D8:D17"/>
    <mergeCell ref="E8:E17"/>
    <mergeCell ref="F8:F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zoomScale="80" zoomScaleNormal="80" workbookViewId="0">
      <pane xSplit="1" ySplit="1" topLeftCell="F2" activePane="bottomRight" state="frozen"/>
      <selection pane="topRight" activeCell="B1" sqref="B1"/>
      <selection pane="bottomLeft" activeCell="A2" sqref="A2"/>
      <selection pane="bottomRight" activeCell="G30" sqref="G30"/>
    </sheetView>
  </sheetViews>
  <sheetFormatPr baseColWidth="10" defaultColWidth="11.42578125" defaultRowHeight="15" x14ac:dyDescent="0.25"/>
  <cols>
    <col min="1" max="1" width="25" customWidth="1"/>
    <col min="2" max="2" width="26.7109375" customWidth="1"/>
    <col min="3" max="3" width="33.42578125" customWidth="1"/>
    <col min="4" max="4" width="32.7109375" customWidth="1"/>
    <col min="5" max="5" width="31" customWidth="1"/>
    <col min="6" max="6" width="81.85546875" customWidth="1"/>
    <col min="7" max="7" width="31.28515625" customWidth="1"/>
    <col min="8" max="8" width="51.7109375" customWidth="1"/>
    <col min="9" max="9" width="46.7109375" customWidth="1"/>
    <col min="10" max="11" width="46.7109375" style="206" customWidth="1"/>
    <col min="12" max="12" width="38" customWidth="1"/>
    <col min="13" max="13" width="27.28515625" customWidth="1"/>
    <col min="14" max="14" width="19.7109375" style="57" customWidth="1"/>
    <col min="15" max="15" width="25.42578125" style="57" customWidth="1"/>
    <col min="16" max="16" width="30.28515625" customWidth="1"/>
    <col min="17" max="17" width="18.7109375" customWidth="1"/>
  </cols>
  <sheetData>
    <row r="1" spans="1:17" ht="96" x14ac:dyDescent="0.25">
      <c r="A1" s="12" t="s">
        <v>52</v>
      </c>
      <c r="B1" s="293" t="s">
        <v>28</v>
      </c>
      <c r="C1" s="12" t="s">
        <v>5</v>
      </c>
      <c r="D1" s="33" t="s">
        <v>27</v>
      </c>
      <c r="E1" s="19" t="s">
        <v>545</v>
      </c>
      <c r="F1" s="12" t="s">
        <v>53</v>
      </c>
      <c r="G1" s="12" t="s">
        <v>54</v>
      </c>
      <c r="H1" s="13" t="s">
        <v>55</v>
      </c>
      <c r="I1" s="18" t="s">
        <v>1157</v>
      </c>
      <c r="J1" s="19" t="s">
        <v>1158</v>
      </c>
      <c r="K1" s="19" t="s">
        <v>1182</v>
      </c>
      <c r="L1" s="19" t="s">
        <v>1183</v>
      </c>
      <c r="M1" s="12" t="s">
        <v>149</v>
      </c>
      <c r="N1" s="56"/>
      <c r="O1" s="13" t="s">
        <v>1207</v>
      </c>
      <c r="P1" s="12" t="s">
        <v>149</v>
      </c>
      <c r="Q1" s="12" t="s">
        <v>54</v>
      </c>
    </row>
    <row r="2" spans="1:17" s="170" customFormat="1" ht="30" customHeight="1" x14ac:dyDescent="0.25">
      <c r="A2" s="254">
        <v>2012</v>
      </c>
      <c r="B2" s="171"/>
      <c r="C2" s="34">
        <v>20</v>
      </c>
      <c r="D2" s="34">
        <v>0</v>
      </c>
      <c r="E2" s="34">
        <v>55</v>
      </c>
      <c r="F2" s="168"/>
      <c r="G2" s="168"/>
      <c r="H2" s="183"/>
      <c r="I2" s="182"/>
      <c r="J2" s="213" t="s">
        <v>1159</v>
      </c>
      <c r="K2" s="224">
        <v>0.13600000000000001</v>
      </c>
      <c r="L2" s="223">
        <v>0</v>
      </c>
      <c r="M2" s="319" t="s">
        <v>1178</v>
      </c>
      <c r="N2" s="168"/>
      <c r="O2" s="214">
        <v>3031</v>
      </c>
      <c r="P2" s="215" t="s">
        <v>1144</v>
      </c>
      <c r="Q2" s="216">
        <v>40908</v>
      </c>
    </row>
    <row r="3" spans="1:17" ht="15" customHeight="1" x14ac:dyDescent="0.25">
      <c r="A3" s="255">
        <v>2011</v>
      </c>
      <c r="C3" s="34">
        <v>20</v>
      </c>
      <c r="D3" s="34">
        <v>0</v>
      </c>
      <c r="E3" s="34">
        <v>55</v>
      </c>
      <c r="J3" s="318" t="s">
        <v>1177</v>
      </c>
      <c r="K3" s="225">
        <v>0</v>
      </c>
      <c r="L3" s="223">
        <v>12</v>
      </c>
      <c r="M3" s="319"/>
      <c r="O3" s="214">
        <v>2946</v>
      </c>
      <c r="P3" s="217" t="s">
        <v>1160</v>
      </c>
      <c r="Q3" s="216">
        <v>40510</v>
      </c>
    </row>
    <row r="4" spans="1:17" x14ac:dyDescent="0.25">
      <c r="A4" s="255">
        <v>2010</v>
      </c>
      <c r="C4" s="34">
        <v>20</v>
      </c>
      <c r="D4" s="34">
        <v>0</v>
      </c>
      <c r="E4" s="34">
        <v>55</v>
      </c>
      <c r="J4" s="318"/>
      <c r="K4" s="225">
        <v>0</v>
      </c>
      <c r="L4" s="223">
        <v>12</v>
      </c>
      <c r="M4" s="319"/>
      <c r="O4" s="214">
        <v>2885</v>
      </c>
      <c r="P4" s="217" t="s">
        <v>1161</v>
      </c>
      <c r="Q4" s="216">
        <v>40143</v>
      </c>
    </row>
    <row r="5" spans="1:17" x14ac:dyDescent="0.25">
      <c r="A5" s="255">
        <v>2009</v>
      </c>
      <c r="C5" s="34">
        <v>20</v>
      </c>
      <c r="D5" s="34">
        <v>0</v>
      </c>
      <c r="E5" s="34">
        <v>55</v>
      </c>
      <c r="J5" s="318"/>
      <c r="K5" s="225">
        <v>0</v>
      </c>
      <c r="L5" s="223">
        <v>12</v>
      </c>
      <c r="M5" s="319"/>
      <c r="O5" s="214">
        <v>2859</v>
      </c>
      <c r="P5" s="217" t="s">
        <v>1162</v>
      </c>
      <c r="Q5" s="216">
        <v>39806</v>
      </c>
    </row>
    <row r="6" spans="1:17" x14ac:dyDescent="0.25">
      <c r="A6" s="255">
        <v>2008</v>
      </c>
      <c r="C6" s="34">
        <v>20</v>
      </c>
      <c r="D6" s="34">
        <v>0</v>
      </c>
      <c r="E6" s="34">
        <v>55</v>
      </c>
      <c r="J6" s="318"/>
      <c r="K6" s="225">
        <v>0</v>
      </c>
      <c r="L6" s="223">
        <v>12</v>
      </c>
      <c r="M6" s="319"/>
      <c r="O6" s="214">
        <v>2773</v>
      </c>
      <c r="P6" s="217" t="s">
        <v>1163</v>
      </c>
      <c r="Q6" s="216">
        <v>39396</v>
      </c>
    </row>
    <row r="7" spans="1:17" x14ac:dyDescent="0.25">
      <c r="A7" s="255">
        <v>2007</v>
      </c>
      <c r="C7" s="34">
        <v>20</v>
      </c>
      <c r="D7" s="34">
        <v>0</v>
      </c>
      <c r="E7" s="34">
        <v>55</v>
      </c>
      <c r="J7" s="318"/>
      <c r="K7" s="225">
        <v>0</v>
      </c>
      <c r="L7" s="223">
        <v>12</v>
      </c>
      <c r="M7" s="319"/>
      <c r="O7" s="214">
        <v>2682</v>
      </c>
      <c r="P7" s="217" t="s">
        <v>1164</v>
      </c>
      <c r="Q7" s="216">
        <v>39049</v>
      </c>
    </row>
    <row r="8" spans="1:17" x14ac:dyDescent="0.25">
      <c r="A8" s="255">
        <v>2006</v>
      </c>
      <c r="C8" s="34">
        <v>20</v>
      </c>
      <c r="D8" s="34">
        <v>0</v>
      </c>
      <c r="E8" s="34">
        <v>55</v>
      </c>
      <c r="J8" s="318"/>
      <c r="K8" s="225">
        <v>0</v>
      </c>
      <c r="L8" s="223">
        <v>12</v>
      </c>
      <c r="M8" s="319"/>
      <c r="O8" s="214">
        <v>2589</v>
      </c>
      <c r="P8" s="217" t="s">
        <v>1165</v>
      </c>
      <c r="Q8" s="216">
        <v>38695</v>
      </c>
    </row>
    <row r="9" spans="1:17" x14ac:dyDescent="0.25">
      <c r="A9" s="255">
        <v>2005</v>
      </c>
      <c r="C9" s="34">
        <v>20</v>
      </c>
      <c r="D9" s="34">
        <v>0</v>
      </c>
      <c r="E9" s="34">
        <v>55</v>
      </c>
      <c r="J9" s="318"/>
      <c r="K9" s="225">
        <v>0</v>
      </c>
      <c r="L9" s="223">
        <v>12</v>
      </c>
      <c r="M9" s="319"/>
      <c r="O9" s="214">
        <v>2516</v>
      </c>
      <c r="P9" s="217" t="s">
        <v>1166</v>
      </c>
      <c r="Q9" s="216">
        <v>38319</v>
      </c>
    </row>
    <row r="10" spans="1:17" x14ac:dyDescent="0.25">
      <c r="A10" s="255">
        <v>2004</v>
      </c>
      <c r="C10" s="34">
        <v>20</v>
      </c>
      <c r="D10" s="34">
        <v>0</v>
      </c>
      <c r="E10" s="34">
        <v>55</v>
      </c>
      <c r="J10" s="318"/>
      <c r="K10" s="225">
        <v>0</v>
      </c>
      <c r="L10" s="223">
        <v>12</v>
      </c>
      <c r="M10" s="319"/>
      <c r="O10" s="214">
        <v>2476</v>
      </c>
      <c r="P10" s="217" t="s">
        <v>1167</v>
      </c>
      <c r="Q10" s="216">
        <v>37961</v>
      </c>
    </row>
    <row r="11" spans="1:17" x14ac:dyDescent="0.25">
      <c r="A11" s="255">
        <v>2003</v>
      </c>
      <c r="C11" s="34">
        <v>20</v>
      </c>
      <c r="D11" s="34">
        <v>0</v>
      </c>
      <c r="E11" s="34">
        <v>55</v>
      </c>
      <c r="J11" s="318"/>
      <c r="K11" s="225">
        <v>0</v>
      </c>
      <c r="L11" s="223">
        <v>12</v>
      </c>
      <c r="M11" s="319"/>
      <c r="O11" s="214">
        <v>2432</v>
      </c>
      <c r="P11" s="217" t="s">
        <v>1168</v>
      </c>
      <c r="Q11" s="216">
        <v>37583</v>
      </c>
    </row>
    <row r="12" spans="1:17" x14ac:dyDescent="0.25">
      <c r="A12" s="255">
        <v>2002</v>
      </c>
      <c r="C12" s="34">
        <v>20</v>
      </c>
      <c r="D12" s="34">
        <v>0</v>
      </c>
      <c r="E12" s="34">
        <v>55</v>
      </c>
      <c r="J12" s="318"/>
      <c r="K12" s="225">
        <v>0</v>
      </c>
      <c r="L12" s="223">
        <v>12</v>
      </c>
      <c r="M12" s="319"/>
      <c r="O12" s="214">
        <v>2352</v>
      </c>
      <c r="P12" s="217" t="s">
        <v>1169</v>
      </c>
      <c r="Q12" s="216">
        <v>37212</v>
      </c>
    </row>
    <row r="13" spans="1:17" x14ac:dyDescent="0.25">
      <c r="A13" s="255">
        <v>2001</v>
      </c>
      <c r="C13" s="34">
        <v>20</v>
      </c>
      <c r="D13" s="34">
        <v>0</v>
      </c>
      <c r="E13" s="34">
        <v>55</v>
      </c>
      <c r="J13" s="318"/>
      <c r="K13" s="225">
        <v>0</v>
      </c>
      <c r="L13" s="223">
        <v>12</v>
      </c>
      <c r="M13" s="319"/>
      <c r="O13" s="218">
        <v>14950</v>
      </c>
      <c r="P13" s="219" t="s">
        <v>1170</v>
      </c>
      <c r="Q13" s="220">
        <v>36889</v>
      </c>
    </row>
    <row r="14" spans="1:17" x14ac:dyDescent="0.25">
      <c r="A14" s="255">
        <v>2000</v>
      </c>
      <c r="C14" s="34">
        <v>20</v>
      </c>
      <c r="D14" s="34">
        <v>0</v>
      </c>
      <c r="E14" s="34">
        <v>55</v>
      </c>
      <c r="F14" t="s">
        <v>355</v>
      </c>
      <c r="G14" s="14">
        <v>36554</v>
      </c>
      <c r="H14" t="s">
        <v>62</v>
      </c>
      <c r="J14" s="318"/>
      <c r="K14" s="225">
        <v>0</v>
      </c>
      <c r="L14" s="223">
        <v>12</v>
      </c>
      <c r="M14" s="319"/>
      <c r="O14" s="218">
        <v>14700</v>
      </c>
      <c r="P14" s="221" t="s">
        <v>1171</v>
      </c>
      <c r="Q14" s="222">
        <v>36504</v>
      </c>
    </row>
    <row r="15" spans="1:17" x14ac:dyDescent="0.25">
      <c r="A15" s="255">
        <v>1999</v>
      </c>
      <c r="C15" s="34">
        <v>20</v>
      </c>
      <c r="D15" s="34">
        <v>20</v>
      </c>
      <c r="E15" s="34">
        <v>55</v>
      </c>
      <c r="F15" t="s">
        <v>354</v>
      </c>
      <c r="G15" s="14">
        <v>36159</v>
      </c>
      <c r="J15" s="318"/>
      <c r="K15" s="225">
        <v>0</v>
      </c>
      <c r="L15" s="223">
        <v>12</v>
      </c>
      <c r="M15" s="319"/>
      <c r="O15" s="218">
        <v>14470</v>
      </c>
      <c r="P15" s="221" t="s">
        <v>1172</v>
      </c>
      <c r="Q15" s="222">
        <v>36159</v>
      </c>
    </row>
    <row r="16" spans="1:17" x14ac:dyDescent="0.25">
      <c r="A16" s="255">
        <v>1998</v>
      </c>
      <c r="C16" s="34">
        <v>19</v>
      </c>
      <c r="D16" s="34">
        <v>20</v>
      </c>
      <c r="E16" s="34">
        <v>55</v>
      </c>
      <c r="F16" t="s">
        <v>353</v>
      </c>
      <c r="G16" s="14">
        <v>35794</v>
      </c>
      <c r="J16" s="318"/>
      <c r="K16" s="225">
        <v>0</v>
      </c>
      <c r="L16" s="223">
        <v>12</v>
      </c>
      <c r="M16" s="319"/>
      <c r="O16" s="218">
        <v>14090</v>
      </c>
      <c r="P16" s="221" t="s">
        <v>1173</v>
      </c>
      <c r="Q16" s="222">
        <v>35794</v>
      </c>
    </row>
    <row r="17" spans="1:17" x14ac:dyDescent="0.25">
      <c r="A17" s="255">
        <v>1997</v>
      </c>
      <c r="C17" s="34">
        <v>18</v>
      </c>
      <c r="D17" s="34">
        <v>20</v>
      </c>
      <c r="E17" s="34">
        <v>55</v>
      </c>
      <c r="F17" t="s">
        <v>437</v>
      </c>
      <c r="G17" s="14">
        <v>33053</v>
      </c>
      <c r="J17" s="318"/>
      <c r="K17" s="225">
        <v>0</v>
      </c>
      <c r="L17" s="223">
        <v>12</v>
      </c>
      <c r="M17" s="319"/>
      <c r="O17" s="218">
        <v>13720</v>
      </c>
      <c r="P17" s="221" t="s">
        <v>1174</v>
      </c>
      <c r="Q17" s="222">
        <v>35428</v>
      </c>
    </row>
    <row r="18" spans="1:17" x14ac:dyDescent="0.25">
      <c r="A18" s="255">
        <v>1996</v>
      </c>
      <c r="C18" s="206">
        <v>18</v>
      </c>
      <c r="D18" s="34">
        <v>20</v>
      </c>
      <c r="E18" s="34">
        <v>55</v>
      </c>
      <c r="O18" s="218">
        <v>13330</v>
      </c>
      <c r="P18" s="221" t="s">
        <v>1175</v>
      </c>
      <c r="Q18" s="222">
        <v>35064</v>
      </c>
    </row>
    <row r="19" spans="1:17" x14ac:dyDescent="0.25">
      <c r="A19" s="255">
        <v>1995</v>
      </c>
      <c r="C19" s="206">
        <v>18</v>
      </c>
      <c r="D19" s="34">
        <v>20</v>
      </c>
      <c r="E19" s="34">
        <v>55</v>
      </c>
      <c r="O19" s="218">
        <v>12930</v>
      </c>
      <c r="P19" s="221" t="s">
        <v>1176</v>
      </c>
      <c r="Q19" s="222">
        <v>34697</v>
      </c>
    </row>
    <row r="20" spans="1:17" x14ac:dyDescent="0.25">
      <c r="A20" s="255">
        <v>1994</v>
      </c>
      <c r="C20" s="206">
        <v>18</v>
      </c>
      <c r="D20" s="34">
        <v>20</v>
      </c>
      <c r="E20" s="34">
        <v>55</v>
      </c>
    </row>
    <row r="21" spans="1:17" s="206" customFormat="1" x14ac:dyDescent="0.25">
      <c r="A21" s="255">
        <v>1993</v>
      </c>
      <c r="C21" s="206">
        <v>18</v>
      </c>
      <c r="D21" s="34">
        <v>20</v>
      </c>
      <c r="E21" s="34">
        <v>55</v>
      </c>
      <c r="N21" s="57"/>
      <c r="O21" s="57"/>
    </row>
    <row r="22" spans="1:17" s="206" customFormat="1" x14ac:dyDescent="0.25">
      <c r="A22" s="255">
        <v>1992</v>
      </c>
      <c r="C22" s="206">
        <v>18</v>
      </c>
      <c r="D22" s="34">
        <v>20</v>
      </c>
      <c r="E22" s="34">
        <v>55</v>
      </c>
      <c r="N22" s="57"/>
      <c r="O22" s="57"/>
    </row>
    <row r="23" spans="1:17" s="206" customFormat="1" x14ac:dyDescent="0.25">
      <c r="A23" s="255">
        <v>1991</v>
      </c>
      <c r="C23" s="206">
        <v>18</v>
      </c>
      <c r="D23" s="34">
        <v>20</v>
      </c>
      <c r="E23" s="34">
        <v>55</v>
      </c>
      <c r="N23" s="57"/>
      <c r="O23" s="57"/>
    </row>
    <row r="24" spans="1:17" s="206" customFormat="1" x14ac:dyDescent="0.25">
      <c r="A24" s="255">
        <v>1990</v>
      </c>
      <c r="C24" s="206">
        <v>18</v>
      </c>
      <c r="D24" s="34">
        <v>20</v>
      </c>
      <c r="E24" s="34">
        <v>55</v>
      </c>
      <c r="N24" s="57"/>
      <c r="O24" s="57"/>
    </row>
    <row r="25" spans="1:17" s="206" customFormat="1" x14ac:dyDescent="0.25">
      <c r="A25" s="255">
        <v>1989</v>
      </c>
      <c r="C25" s="206">
        <v>17</v>
      </c>
      <c r="D25" s="34">
        <v>20</v>
      </c>
      <c r="E25" s="34">
        <v>55</v>
      </c>
      <c r="N25" s="57"/>
      <c r="O25" s="57"/>
    </row>
    <row r="26" spans="1:17" s="206" customFormat="1" x14ac:dyDescent="0.25">
      <c r="A26" s="255">
        <v>1988</v>
      </c>
      <c r="C26" s="206">
        <v>17</v>
      </c>
      <c r="D26" s="34">
        <v>20</v>
      </c>
      <c r="E26" s="34">
        <v>55</v>
      </c>
      <c r="N26" s="57"/>
      <c r="O26" s="57"/>
    </row>
    <row r="27" spans="1:17" s="206" customFormat="1" x14ac:dyDescent="0.25">
      <c r="A27" s="255">
        <v>1987</v>
      </c>
      <c r="C27" s="206">
        <v>17</v>
      </c>
      <c r="D27" s="34">
        <v>20</v>
      </c>
      <c r="E27" s="34">
        <v>55</v>
      </c>
      <c r="N27" s="57"/>
      <c r="O27" s="57"/>
    </row>
    <row r="28" spans="1:17" s="206" customFormat="1" x14ac:dyDescent="0.25">
      <c r="A28" s="255">
        <v>1986</v>
      </c>
      <c r="C28" s="206">
        <v>17</v>
      </c>
      <c r="D28" s="34">
        <v>20</v>
      </c>
      <c r="E28" s="34">
        <v>55</v>
      </c>
      <c r="N28" s="57"/>
      <c r="O28" s="57"/>
    </row>
    <row r="29" spans="1:17" s="206" customFormat="1" x14ac:dyDescent="0.25">
      <c r="A29" s="255">
        <v>1985</v>
      </c>
      <c r="C29" s="206">
        <v>17</v>
      </c>
      <c r="D29" s="34">
        <v>20</v>
      </c>
      <c r="E29" s="34">
        <v>55</v>
      </c>
      <c r="F29" s="292" t="s">
        <v>1220</v>
      </c>
      <c r="G29" s="120">
        <v>31403</v>
      </c>
      <c r="N29" s="57"/>
      <c r="O29" s="57"/>
    </row>
    <row r="30" spans="1:17" s="206" customFormat="1" x14ac:dyDescent="0.25">
      <c r="A30" s="255"/>
      <c r="N30" s="57"/>
      <c r="O30" s="57"/>
    </row>
    <row r="31" spans="1:17" s="206" customFormat="1" x14ac:dyDescent="0.25">
      <c r="A31" s="255"/>
      <c r="N31" s="57"/>
      <c r="O31" s="57"/>
    </row>
    <row r="32" spans="1:17" s="206" customFormat="1" x14ac:dyDescent="0.25">
      <c r="N32" s="57"/>
      <c r="O32" s="57"/>
    </row>
    <row r="33" spans="1:12" ht="106.5" customHeight="1" x14ac:dyDescent="0.25">
      <c r="A33" s="12" t="s">
        <v>55</v>
      </c>
      <c r="C33" s="320" t="s">
        <v>61</v>
      </c>
      <c r="D33" s="321"/>
      <c r="E33" s="16" t="s">
        <v>436</v>
      </c>
      <c r="L33" s="16"/>
    </row>
  </sheetData>
  <sortState ref="L10:L16">
    <sortCondition descending="1" ref="L10:L16"/>
  </sortState>
  <mergeCells count="3">
    <mergeCell ref="J3:J17"/>
    <mergeCell ref="M2:M17"/>
    <mergeCell ref="C33:D33"/>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pane xSplit="1" ySplit="1" topLeftCell="G2" activePane="bottomRight" state="frozen"/>
      <selection pane="topRight" activeCell="B1" sqref="B1"/>
      <selection pane="bottomLeft" activeCell="A2" sqref="A2"/>
      <selection pane="bottomRight" activeCell="J2" sqref="J2:J7"/>
    </sheetView>
  </sheetViews>
  <sheetFormatPr baseColWidth="10" defaultColWidth="11.42578125" defaultRowHeight="15" x14ac:dyDescent="0.25"/>
  <cols>
    <col min="1" max="1" width="24.5703125" style="119" customWidth="1"/>
    <col min="2" max="2" width="33.28515625" customWidth="1"/>
    <col min="3" max="3" width="60" customWidth="1"/>
    <col min="4" max="4" width="20.7109375" customWidth="1"/>
    <col min="5" max="5" width="25.85546875" customWidth="1"/>
    <col min="6" max="6" width="22.85546875" customWidth="1"/>
    <col min="7" max="7" width="29.28515625" customWidth="1"/>
    <col min="8" max="8" width="37.42578125" customWidth="1"/>
    <col min="9" max="9" width="38.7109375" customWidth="1"/>
    <col min="10" max="10" width="93.7109375" customWidth="1"/>
    <col min="11" max="11" width="34.28515625" customWidth="1"/>
  </cols>
  <sheetData>
    <row r="1" spans="1:11" ht="42" customHeight="1" x14ac:dyDescent="0.25">
      <c r="A1" s="61" t="s">
        <v>52</v>
      </c>
      <c r="B1" s="61" t="s">
        <v>941</v>
      </c>
      <c r="C1" s="61" t="s">
        <v>942</v>
      </c>
      <c r="D1" s="61" t="s">
        <v>948</v>
      </c>
      <c r="E1" s="61" t="s">
        <v>969</v>
      </c>
      <c r="F1" s="61" t="s">
        <v>974</v>
      </c>
      <c r="G1" s="61" t="s">
        <v>940</v>
      </c>
      <c r="H1" s="61" t="s">
        <v>1017</v>
      </c>
      <c r="I1" s="61" t="s">
        <v>946</v>
      </c>
      <c r="J1" s="61" t="s">
        <v>53</v>
      </c>
      <c r="K1" s="61" t="s">
        <v>54</v>
      </c>
    </row>
    <row r="2" spans="1:11" s="188" customFormat="1" ht="21.75" customHeight="1" x14ac:dyDescent="0.25">
      <c r="A2" s="184">
        <v>2012</v>
      </c>
      <c r="B2" s="184"/>
      <c r="C2" s="184"/>
      <c r="D2" s="184"/>
      <c r="E2" s="21">
        <v>65</v>
      </c>
      <c r="F2" s="21">
        <v>60</v>
      </c>
      <c r="G2" s="21">
        <v>5</v>
      </c>
      <c r="H2" s="184"/>
      <c r="I2" s="184"/>
      <c r="J2" s="396" t="s">
        <v>1190</v>
      </c>
      <c r="K2" s="423" t="s">
        <v>1187</v>
      </c>
    </row>
    <row r="3" spans="1:11" x14ac:dyDescent="0.25">
      <c r="A3" s="119">
        <v>2011</v>
      </c>
      <c r="E3" s="21">
        <v>65</v>
      </c>
      <c r="F3" s="21">
        <v>60</v>
      </c>
      <c r="G3" s="21">
        <v>5</v>
      </c>
      <c r="J3" s="397"/>
      <c r="K3" s="424"/>
    </row>
    <row r="4" spans="1:11" x14ac:dyDescent="0.25">
      <c r="A4" s="119">
        <v>2010</v>
      </c>
      <c r="E4" s="21">
        <v>65</v>
      </c>
      <c r="F4" s="21">
        <v>60</v>
      </c>
      <c r="G4" s="21">
        <v>5</v>
      </c>
      <c r="J4" s="397"/>
      <c r="K4" s="424"/>
    </row>
    <row r="5" spans="1:11" x14ac:dyDescent="0.25">
      <c r="A5" s="119">
        <v>2009</v>
      </c>
      <c r="E5" s="21">
        <v>65</v>
      </c>
      <c r="F5" s="21">
        <v>60</v>
      </c>
      <c r="G5" s="21">
        <v>5</v>
      </c>
      <c r="J5" s="397"/>
      <c r="K5" s="424"/>
    </row>
    <row r="6" spans="1:11" x14ac:dyDescent="0.25">
      <c r="A6" s="119">
        <v>2008</v>
      </c>
      <c r="E6" s="21">
        <v>65</v>
      </c>
      <c r="F6" s="21">
        <v>60</v>
      </c>
      <c r="G6" s="21">
        <v>5</v>
      </c>
      <c r="J6" s="397"/>
      <c r="K6" s="424"/>
    </row>
    <row r="7" spans="1:11" x14ac:dyDescent="0.25">
      <c r="A7" s="119">
        <v>2007</v>
      </c>
      <c r="E7" s="21">
        <v>65</v>
      </c>
      <c r="F7" s="21">
        <v>60</v>
      </c>
      <c r="G7" s="21">
        <v>5</v>
      </c>
      <c r="J7" s="398"/>
      <c r="K7" s="425"/>
    </row>
    <row r="8" spans="1:11" x14ac:dyDescent="0.25">
      <c r="A8" s="119">
        <v>2006</v>
      </c>
      <c r="B8" s="363" t="s">
        <v>943</v>
      </c>
      <c r="C8" s="363" t="s">
        <v>944</v>
      </c>
      <c r="E8" s="119">
        <v>65</v>
      </c>
      <c r="F8" s="119">
        <v>60</v>
      </c>
      <c r="G8" s="119">
        <v>5</v>
      </c>
      <c r="H8" s="363" t="s">
        <v>1034</v>
      </c>
      <c r="I8" s="324" t="s">
        <v>945</v>
      </c>
      <c r="J8" s="119" t="s">
        <v>1032</v>
      </c>
      <c r="K8" s="119" t="s">
        <v>916</v>
      </c>
    </row>
    <row r="9" spans="1:11" x14ac:dyDescent="0.25">
      <c r="A9" s="119">
        <v>2005</v>
      </c>
      <c r="B9" s="364"/>
      <c r="C9" s="364"/>
      <c r="D9" s="324" t="s">
        <v>947</v>
      </c>
      <c r="E9" s="119">
        <v>65</v>
      </c>
      <c r="F9" s="119">
        <v>60</v>
      </c>
      <c r="G9" s="119">
        <v>5</v>
      </c>
      <c r="H9" s="364"/>
      <c r="I9" s="325"/>
    </row>
    <row r="10" spans="1:11" x14ac:dyDescent="0.25">
      <c r="A10" s="119">
        <v>2004</v>
      </c>
      <c r="B10" s="364"/>
      <c r="C10" s="364"/>
      <c r="D10" s="325"/>
      <c r="E10" s="119">
        <v>65</v>
      </c>
      <c r="F10" s="119">
        <v>60</v>
      </c>
      <c r="G10" s="119">
        <v>5</v>
      </c>
      <c r="H10" s="364"/>
      <c r="I10" s="325"/>
    </row>
    <row r="11" spans="1:11" x14ac:dyDescent="0.25">
      <c r="A11" s="119">
        <v>2003</v>
      </c>
      <c r="B11" s="364"/>
      <c r="C11" s="364"/>
      <c r="D11" s="325"/>
      <c r="E11" s="119">
        <v>65</v>
      </c>
      <c r="F11" s="119">
        <v>60</v>
      </c>
      <c r="G11" s="119">
        <v>5</v>
      </c>
      <c r="H11" s="364"/>
      <c r="I11" s="325"/>
    </row>
    <row r="12" spans="1:11" x14ac:dyDescent="0.25">
      <c r="A12" s="119">
        <v>2002</v>
      </c>
      <c r="B12" s="364"/>
      <c r="C12" s="364"/>
      <c r="D12" s="325"/>
      <c r="E12" s="119">
        <v>65</v>
      </c>
      <c r="F12" s="119">
        <v>60</v>
      </c>
      <c r="G12" s="119">
        <v>5</v>
      </c>
      <c r="H12" s="364"/>
      <c r="I12" s="325"/>
    </row>
    <row r="13" spans="1:11" x14ac:dyDescent="0.25">
      <c r="A13" s="119">
        <v>2001</v>
      </c>
      <c r="B13" s="364"/>
      <c r="C13" s="364"/>
      <c r="D13" s="325"/>
      <c r="E13" s="119">
        <v>65</v>
      </c>
      <c r="F13" s="119">
        <v>60</v>
      </c>
      <c r="G13" s="119">
        <v>5</v>
      </c>
      <c r="H13" s="364"/>
      <c r="I13" s="325"/>
    </row>
    <row r="14" spans="1:11" x14ac:dyDescent="0.25">
      <c r="A14" s="119">
        <v>2000</v>
      </c>
      <c r="B14" s="364"/>
      <c r="C14" s="364"/>
      <c r="D14" s="325"/>
      <c r="E14" s="119">
        <v>65</v>
      </c>
      <c r="F14" s="119">
        <v>60</v>
      </c>
      <c r="G14" s="119">
        <v>5</v>
      </c>
      <c r="H14" s="364"/>
      <c r="I14" s="325"/>
    </row>
    <row r="15" spans="1:11" x14ac:dyDescent="0.25">
      <c r="A15" s="119">
        <v>1999</v>
      </c>
      <c r="B15" s="364"/>
      <c r="C15" s="364"/>
      <c r="D15" s="325"/>
      <c r="E15" s="119">
        <v>65</v>
      </c>
      <c r="F15" s="119">
        <v>60</v>
      </c>
      <c r="G15" s="119">
        <v>5</v>
      </c>
      <c r="H15" s="364"/>
      <c r="I15" s="325"/>
    </row>
    <row r="16" spans="1:11" x14ac:dyDescent="0.25">
      <c r="A16" s="119">
        <v>1998</v>
      </c>
      <c r="B16" s="364"/>
      <c r="C16" s="364"/>
      <c r="D16" s="325"/>
      <c r="E16" s="119">
        <v>65</v>
      </c>
      <c r="F16" s="119">
        <v>60</v>
      </c>
      <c r="G16" s="119">
        <v>5</v>
      </c>
      <c r="H16" s="364"/>
      <c r="I16" s="325"/>
    </row>
    <row r="17" spans="1:11" ht="30" x14ac:dyDescent="0.25">
      <c r="A17" s="119">
        <v>1997</v>
      </c>
      <c r="B17" s="365"/>
      <c r="C17" s="365"/>
      <c r="D17" s="326"/>
      <c r="E17">
        <v>65</v>
      </c>
      <c r="F17">
        <v>60</v>
      </c>
      <c r="G17" s="119">
        <v>5</v>
      </c>
      <c r="H17" s="365"/>
      <c r="I17" s="326"/>
      <c r="J17" s="42" t="s">
        <v>1033</v>
      </c>
      <c r="K17" s="32" t="s">
        <v>414</v>
      </c>
    </row>
    <row r="19" spans="1:11" x14ac:dyDescent="0.25">
      <c r="A19" s="89" t="s">
        <v>55</v>
      </c>
    </row>
  </sheetData>
  <mergeCells count="7">
    <mergeCell ref="J2:J7"/>
    <mergeCell ref="K2:K7"/>
    <mergeCell ref="B8:B17"/>
    <mergeCell ref="C8:C17"/>
    <mergeCell ref="D9:D17"/>
    <mergeCell ref="H8:H17"/>
    <mergeCell ref="I8:I1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pane xSplit="1" ySplit="1" topLeftCell="I2" activePane="bottomRight" state="frozen"/>
      <selection pane="topRight" activeCell="B1" sqref="B1"/>
      <selection pane="bottomLeft" activeCell="A2" sqref="A2"/>
      <selection pane="bottomRight" activeCell="P15" sqref="P15"/>
    </sheetView>
  </sheetViews>
  <sheetFormatPr baseColWidth="10" defaultColWidth="11.42578125" defaultRowHeight="15" x14ac:dyDescent="0.25"/>
  <cols>
    <col min="1" max="1" width="24.5703125" style="119" customWidth="1"/>
    <col min="2" max="2" width="25.42578125" customWidth="1"/>
    <col min="3" max="3" width="27.140625" customWidth="1"/>
    <col min="4" max="4" width="26.7109375" customWidth="1"/>
    <col min="5" max="5" width="47.7109375" customWidth="1"/>
    <col min="6" max="6" width="26.42578125" style="119" customWidth="1"/>
    <col min="7" max="7" width="43" customWidth="1"/>
    <col min="8" max="8" width="71.42578125" customWidth="1"/>
    <col min="9" max="9" width="83.85546875" customWidth="1"/>
    <col min="10" max="10" width="72.42578125" customWidth="1"/>
    <col min="11" max="11" width="36.85546875" customWidth="1"/>
  </cols>
  <sheetData>
    <row r="1" spans="1:11" ht="24" x14ac:dyDescent="0.25">
      <c r="A1" s="61" t="s">
        <v>52</v>
      </c>
      <c r="B1" s="61" t="s">
        <v>941</v>
      </c>
      <c r="C1" s="61" t="s">
        <v>950</v>
      </c>
      <c r="D1" s="61" t="s">
        <v>973</v>
      </c>
      <c r="E1" s="61" t="s">
        <v>949</v>
      </c>
      <c r="F1" s="61" t="s">
        <v>1007</v>
      </c>
      <c r="G1" s="61" t="s">
        <v>407</v>
      </c>
      <c r="H1" s="61" t="s">
        <v>946</v>
      </c>
      <c r="I1" s="61" t="s">
        <v>955</v>
      </c>
      <c r="J1" s="61" t="s">
        <v>53</v>
      </c>
      <c r="K1" s="61" t="s">
        <v>54</v>
      </c>
    </row>
    <row r="2" spans="1:11" s="227" customFormat="1" ht="75" customHeight="1" x14ac:dyDescent="0.25">
      <c r="A2" s="184">
        <v>2012</v>
      </c>
      <c r="B2" s="184"/>
      <c r="C2" s="184"/>
      <c r="D2" s="21">
        <v>55</v>
      </c>
      <c r="E2" s="21">
        <v>2</v>
      </c>
      <c r="F2" s="184"/>
      <c r="G2" s="184"/>
      <c r="H2" s="184"/>
      <c r="I2" s="184"/>
      <c r="J2" s="396" t="s">
        <v>1191</v>
      </c>
      <c r="K2" s="420" t="s">
        <v>1187</v>
      </c>
    </row>
    <row r="3" spans="1:11" x14ac:dyDescent="0.25">
      <c r="A3" s="119">
        <v>2011</v>
      </c>
      <c r="D3" s="21">
        <v>55</v>
      </c>
      <c r="E3" s="21">
        <v>2</v>
      </c>
      <c r="J3" s="397"/>
      <c r="K3" s="421"/>
    </row>
    <row r="4" spans="1:11" x14ac:dyDescent="0.25">
      <c r="A4" s="119">
        <v>2010</v>
      </c>
      <c r="D4" s="21">
        <v>55</v>
      </c>
      <c r="E4" s="21">
        <v>2</v>
      </c>
      <c r="J4" s="397"/>
      <c r="K4" s="421"/>
    </row>
    <row r="5" spans="1:11" x14ac:dyDescent="0.25">
      <c r="A5" s="119">
        <v>2009</v>
      </c>
      <c r="D5" s="21">
        <v>55</v>
      </c>
      <c r="E5" s="21">
        <v>2</v>
      </c>
      <c r="J5" s="397"/>
      <c r="K5" s="421"/>
    </row>
    <row r="6" spans="1:11" x14ac:dyDescent="0.25">
      <c r="A6" s="119">
        <v>2008</v>
      </c>
      <c r="D6" s="21">
        <v>55</v>
      </c>
      <c r="E6" s="21">
        <v>2</v>
      </c>
      <c r="J6" s="397"/>
      <c r="K6" s="421"/>
    </row>
    <row r="7" spans="1:11" x14ac:dyDescent="0.25">
      <c r="A7" s="119">
        <v>2007</v>
      </c>
      <c r="D7" s="21">
        <v>55</v>
      </c>
      <c r="E7" s="21">
        <v>2</v>
      </c>
      <c r="J7" s="398"/>
      <c r="K7" s="422"/>
    </row>
    <row r="8" spans="1:11" ht="15" customHeight="1" x14ac:dyDescent="0.25">
      <c r="A8" s="119">
        <v>2006</v>
      </c>
      <c r="C8" s="324" t="s">
        <v>951</v>
      </c>
      <c r="D8" s="119">
        <v>55</v>
      </c>
      <c r="E8" s="119">
        <v>2</v>
      </c>
      <c r="F8" s="324" t="s">
        <v>1009</v>
      </c>
      <c r="G8" s="324" t="s">
        <v>1040</v>
      </c>
      <c r="H8" s="324" t="s">
        <v>952</v>
      </c>
      <c r="I8" s="324" t="s">
        <v>954</v>
      </c>
      <c r="J8" s="119" t="s">
        <v>957</v>
      </c>
      <c r="K8" s="119" t="s">
        <v>916</v>
      </c>
    </row>
    <row r="9" spans="1:11" x14ac:dyDescent="0.25">
      <c r="A9" s="119">
        <v>2005</v>
      </c>
      <c r="B9" s="348" t="s">
        <v>953</v>
      </c>
      <c r="C9" s="325"/>
      <c r="D9" s="119">
        <v>55</v>
      </c>
      <c r="E9" s="119">
        <v>2</v>
      </c>
      <c r="F9" s="325"/>
      <c r="G9" s="325"/>
      <c r="H9" s="325"/>
      <c r="I9" s="325"/>
      <c r="J9" s="119"/>
      <c r="K9" s="119"/>
    </row>
    <row r="10" spans="1:11" x14ac:dyDescent="0.25">
      <c r="A10" s="119">
        <v>2004</v>
      </c>
      <c r="B10" s="351"/>
      <c r="C10" s="325"/>
      <c r="D10" s="119">
        <v>55</v>
      </c>
      <c r="E10" s="119">
        <v>2</v>
      </c>
      <c r="F10" s="325"/>
      <c r="G10" s="325"/>
      <c r="H10" s="325"/>
      <c r="I10" s="325"/>
      <c r="J10" s="119"/>
      <c r="K10" s="119"/>
    </row>
    <row r="11" spans="1:11" x14ac:dyDescent="0.25">
      <c r="A11" s="119">
        <v>2003</v>
      </c>
      <c r="B11" s="351"/>
      <c r="C11" s="325"/>
      <c r="D11" s="119">
        <v>55</v>
      </c>
      <c r="E11" s="119">
        <v>2</v>
      </c>
      <c r="F11" s="325"/>
      <c r="G11" s="325"/>
      <c r="H11" s="325"/>
      <c r="I11" s="325"/>
      <c r="J11" s="119"/>
      <c r="K11" s="119"/>
    </row>
    <row r="12" spans="1:11" x14ac:dyDescent="0.25">
      <c r="A12" s="119">
        <v>2002</v>
      </c>
      <c r="B12" s="351"/>
      <c r="C12" s="325"/>
      <c r="D12" s="119">
        <v>55</v>
      </c>
      <c r="E12" s="119">
        <v>2</v>
      </c>
      <c r="F12" s="325"/>
      <c r="G12" s="325"/>
      <c r="H12" s="325"/>
      <c r="I12" s="325"/>
      <c r="J12" s="119"/>
      <c r="K12" s="119"/>
    </row>
    <row r="13" spans="1:11" x14ac:dyDescent="0.25">
      <c r="A13" s="119">
        <v>2001</v>
      </c>
      <c r="B13" s="351"/>
      <c r="C13" s="325"/>
      <c r="D13" s="119">
        <v>55</v>
      </c>
      <c r="E13" s="119">
        <v>2</v>
      </c>
      <c r="F13" s="325"/>
      <c r="G13" s="325"/>
      <c r="H13" s="325"/>
      <c r="I13" s="325"/>
      <c r="J13" s="119"/>
      <c r="K13" s="119"/>
    </row>
    <row r="14" spans="1:11" x14ac:dyDescent="0.25">
      <c r="A14" s="119">
        <v>2000</v>
      </c>
      <c r="B14" s="351"/>
      <c r="C14" s="325"/>
      <c r="D14" s="119">
        <v>55</v>
      </c>
      <c r="E14" s="119">
        <v>2</v>
      </c>
      <c r="F14" s="325"/>
      <c r="G14" s="325"/>
      <c r="H14" s="325"/>
      <c r="I14" s="325"/>
      <c r="J14" s="119"/>
      <c r="K14" s="119"/>
    </row>
    <row r="15" spans="1:11" x14ac:dyDescent="0.25">
      <c r="A15" s="119">
        <v>1999</v>
      </c>
      <c r="B15" s="351"/>
      <c r="C15" s="325"/>
      <c r="D15" s="119">
        <v>55</v>
      </c>
      <c r="E15" s="119">
        <v>2</v>
      </c>
      <c r="F15" s="325"/>
      <c r="G15" s="325"/>
      <c r="H15" s="325"/>
      <c r="I15" s="325"/>
      <c r="J15" s="119"/>
      <c r="K15" s="119"/>
    </row>
    <row r="16" spans="1:11" x14ac:dyDescent="0.25">
      <c r="A16" s="119">
        <v>1998</v>
      </c>
      <c r="B16" s="351"/>
      <c r="C16" s="325"/>
      <c r="D16" s="119">
        <v>55</v>
      </c>
      <c r="E16" s="119">
        <v>2</v>
      </c>
      <c r="F16" s="325"/>
      <c r="G16" s="325"/>
      <c r="H16" s="325"/>
      <c r="I16" s="325"/>
      <c r="J16" s="119"/>
      <c r="K16" s="119"/>
    </row>
    <row r="17" spans="1:11" ht="30" x14ac:dyDescent="0.25">
      <c r="A17" s="119">
        <v>1997</v>
      </c>
      <c r="B17" s="354"/>
      <c r="C17" s="326"/>
      <c r="D17">
        <v>55</v>
      </c>
      <c r="E17">
        <v>2</v>
      </c>
      <c r="F17" s="326"/>
      <c r="G17" s="326"/>
      <c r="H17" s="326"/>
      <c r="I17" s="326"/>
      <c r="J17" s="42" t="s">
        <v>956</v>
      </c>
      <c r="K17" s="58" t="s">
        <v>414</v>
      </c>
    </row>
    <row r="19" spans="1:11" x14ac:dyDescent="0.25">
      <c r="A19" s="89" t="s">
        <v>55</v>
      </c>
    </row>
  </sheetData>
  <mergeCells count="8">
    <mergeCell ref="B9:B17"/>
    <mergeCell ref="C8:C17"/>
    <mergeCell ref="J2:J7"/>
    <mergeCell ref="K2:K7"/>
    <mergeCell ref="F8:F17"/>
    <mergeCell ref="G8:G17"/>
    <mergeCell ref="H8:H17"/>
    <mergeCell ref="I8:I1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pane xSplit="1" ySplit="1" topLeftCell="I2" activePane="bottomRight" state="frozen"/>
      <selection pane="topRight" activeCell="B1" sqref="B1"/>
      <selection pane="bottomLeft" activeCell="A2" sqref="A2"/>
      <selection pane="bottomRight" activeCell="N7" sqref="N7"/>
    </sheetView>
  </sheetViews>
  <sheetFormatPr baseColWidth="10" defaultColWidth="11.42578125" defaultRowHeight="15" x14ac:dyDescent="0.25"/>
  <cols>
    <col min="1" max="1" width="24.5703125" style="119" customWidth="1"/>
    <col min="2" max="2" width="56" customWidth="1"/>
    <col min="3" max="3" width="31.85546875" customWidth="1"/>
    <col min="4" max="4" width="63.5703125" customWidth="1"/>
    <col min="5" max="5" width="43.5703125" customWidth="1"/>
    <col min="6" max="6" width="48" customWidth="1"/>
    <col min="7" max="7" width="26.42578125" customWidth="1"/>
    <col min="8" max="8" width="26" customWidth="1"/>
    <col min="9" max="9" width="37.140625" customWidth="1"/>
    <col min="10" max="10" width="42.42578125" customWidth="1"/>
    <col min="11" max="11" width="89.28515625" customWidth="1"/>
    <col min="12" max="12" width="37.5703125" customWidth="1"/>
  </cols>
  <sheetData>
    <row r="1" spans="1:14" ht="40.5" customHeight="1" x14ac:dyDescent="0.25">
      <c r="A1" s="61" t="s">
        <v>52</v>
      </c>
      <c r="B1" s="61" t="s">
        <v>958</v>
      </c>
      <c r="C1" s="61" t="s">
        <v>961</v>
      </c>
      <c r="D1" s="61" t="s">
        <v>969</v>
      </c>
      <c r="E1" s="61" t="s">
        <v>972</v>
      </c>
      <c r="F1" s="61" t="s">
        <v>966</v>
      </c>
      <c r="G1" s="61" t="s">
        <v>1007</v>
      </c>
      <c r="H1" s="61" t="s">
        <v>66</v>
      </c>
      <c r="I1" s="61" t="s">
        <v>407</v>
      </c>
      <c r="J1" s="61" t="s">
        <v>946</v>
      </c>
      <c r="K1" s="61" t="s">
        <v>53</v>
      </c>
      <c r="L1" s="61" t="s">
        <v>54</v>
      </c>
      <c r="M1" s="61"/>
      <c r="N1" s="61"/>
    </row>
    <row r="2" spans="1:14" s="188" customFormat="1" ht="23.25" customHeight="1" x14ac:dyDescent="0.25">
      <c r="A2" s="184">
        <v>2012</v>
      </c>
      <c r="B2" s="184"/>
      <c r="C2" s="184"/>
      <c r="D2" s="110">
        <v>65</v>
      </c>
      <c r="E2" s="110">
        <v>60</v>
      </c>
      <c r="F2" s="184"/>
      <c r="G2" s="184"/>
      <c r="H2" s="184"/>
      <c r="I2" s="184"/>
      <c r="J2" s="184"/>
      <c r="K2" s="396" t="s">
        <v>1192</v>
      </c>
      <c r="L2" s="420" t="s">
        <v>1187</v>
      </c>
      <c r="M2" s="184"/>
      <c r="N2" s="184"/>
    </row>
    <row r="3" spans="1:14" x14ac:dyDescent="0.25">
      <c r="A3" s="119">
        <v>2011</v>
      </c>
      <c r="D3" s="110">
        <v>65</v>
      </c>
      <c r="E3" s="110">
        <v>60</v>
      </c>
      <c r="K3" s="397"/>
      <c r="L3" s="421"/>
    </row>
    <row r="4" spans="1:14" x14ac:dyDescent="0.25">
      <c r="A4" s="119">
        <v>2010</v>
      </c>
      <c r="D4" s="110">
        <v>65</v>
      </c>
      <c r="E4" s="110">
        <v>60</v>
      </c>
      <c r="K4" s="397"/>
      <c r="L4" s="421"/>
    </row>
    <row r="5" spans="1:14" x14ac:dyDescent="0.25">
      <c r="A5" s="119">
        <v>2009</v>
      </c>
      <c r="D5" s="110">
        <v>65</v>
      </c>
      <c r="E5" s="110">
        <v>60</v>
      </c>
      <c r="K5" s="397"/>
      <c r="L5" s="421"/>
    </row>
    <row r="6" spans="1:14" x14ac:dyDescent="0.25">
      <c r="A6" s="119">
        <v>2008</v>
      </c>
      <c r="D6" s="110">
        <v>65</v>
      </c>
      <c r="E6" s="110">
        <v>60</v>
      </c>
      <c r="K6" s="397"/>
      <c r="L6" s="421"/>
    </row>
    <row r="7" spans="1:14" x14ac:dyDescent="0.25">
      <c r="A7" s="119">
        <v>2007</v>
      </c>
      <c r="D7" s="110">
        <v>65</v>
      </c>
      <c r="E7" s="110">
        <v>60</v>
      </c>
      <c r="K7" s="398"/>
      <c r="L7" s="422"/>
    </row>
    <row r="8" spans="1:14" ht="15" customHeight="1" x14ac:dyDescent="0.25">
      <c r="A8" s="119">
        <v>2006</v>
      </c>
      <c r="B8" s="324" t="s">
        <v>959</v>
      </c>
      <c r="C8" s="324" t="s">
        <v>960</v>
      </c>
      <c r="D8" s="44">
        <v>65</v>
      </c>
      <c r="E8" s="44">
        <v>60</v>
      </c>
      <c r="F8" s="324" t="s">
        <v>965</v>
      </c>
      <c r="G8" s="324" t="s">
        <v>1008</v>
      </c>
      <c r="H8" s="324" t="s">
        <v>962</v>
      </c>
      <c r="I8" s="324" t="s">
        <v>1046</v>
      </c>
      <c r="J8" s="324" t="s">
        <v>963</v>
      </c>
      <c r="K8" s="119" t="s">
        <v>964</v>
      </c>
      <c r="L8" s="119" t="s">
        <v>916</v>
      </c>
    </row>
    <row r="9" spans="1:14" x14ac:dyDescent="0.25">
      <c r="A9" s="119">
        <v>2005</v>
      </c>
      <c r="B9" s="325"/>
      <c r="C9" s="325"/>
      <c r="D9" s="44">
        <v>65</v>
      </c>
      <c r="E9" s="44">
        <v>60</v>
      </c>
      <c r="F9" s="325"/>
      <c r="G9" s="325"/>
      <c r="H9" s="325"/>
      <c r="I9" s="325"/>
      <c r="J9" s="325"/>
    </row>
    <row r="10" spans="1:14" x14ac:dyDescent="0.25">
      <c r="A10" s="119">
        <v>2004</v>
      </c>
      <c r="B10" s="325"/>
      <c r="C10" s="325"/>
      <c r="D10" s="44">
        <v>65</v>
      </c>
      <c r="E10" s="44">
        <v>60</v>
      </c>
      <c r="F10" s="325"/>
      <c r="G10" s="325"/>
      <c r="H10" s="325"/>
      <c r="I10" s="325"/>
      <c r="J10" s="325"/>
    </row>
    <row r="11" spans="1:14" x14ac:dyDescent="0.25">
      <c r="A11" s="119">
        <v>2003</v>
      </c>
      <c r="B11" s="325"/>
      <c r="C11" s="325"/>
      <c r="D11" s="44">
        <v>65</v>
      </c>
      <c r="E11" s="44">
        <v>60</v>
      </c>
      <c r="F11" s="325"/>
      <c r="G11" s="325"/>
      <c r="H11" s="325"/>
      <c r="I11" s="325"/>
      <c r="J11" s="325"/>
    </row>
    <row r="12" spans="1:14" x14ac:dyDescent="0.25">
      <c r="A12" s="119">
        <v>2002</v>
      </c>
      <c r="B12" s="325"/>
      <c r="C12" s="325"/>
      <c r="D12" s="44">
        <v>65</v>
      </c>
      <c r="E12" s="44">
        <v>60</v>
      </c>
      <c r="F12" s="325"/>
      <c r="G12" s="325"/>
      <c r="H12" s="325"/>
      <c r="I12" s="325"/>
      <c r="J12" s="325"/>
    </row>
    <row r="13" spans="1:14" x14ac:dyDescent="0.25">
      <c r="A13" s="119">
        <v>2001</v>
      </c>
      <c r="B13" s="325"/>
      <c r="C13" s="325"/>
      <c r="D13" s="44">
        <v>65</v>
      </c>
      <c r="E13" s="44">
        <v>60</v>
      </c>
      <c r="F13" s="325"/>
      <c r="G13" s="325"/>
      <c r="H13" s="325"/>
      <c r="I13" s="325"/>
      <c r="J13" s="325"/>
    </row>
    <row r="14" spans="1:14" x14ac:dyDescent="0.25">
      <c r="A14" s="119">
        <v>2000</v>
      </c>
      <c r="B14" s="325"/>
      <c r="C14" s="325"/>
      <c r="D14" s="44">
        <v>65</v>
      </c>
      <c r="E14" s="44">
        <v>60</v>
      </c>
      <c r="F14" s="325"/>
      <c r="G14" s="325"/>
      <c r="H14" s="325"/>
      <c r="I14" s="325"/>
      <c r="J14" s="325"/>
    </row>
    <row r="15" spans="1:14" x14ac:dyDescent="0.25">
      <c r="A15" s="119">
        <v>1999</v>
      </c>
      <c r="B15" s="325"/>
      <c r="C15" s="325"/>
      <c r="D15" s="44">
        <v>65</v>
      </c>
      <c r="E15" s="44">
        <v>60</v>
      </c>
      <c r="F15" s="325"/>
      <c r="G15" s="325"/>
      <c r="H15" s="325"/>
      <c r="I15" s="325"/>
      <c r="J15" s="325"/>
    </row>
    <row r="16" spans="1:14" x14ac:dyDescent="0.25">
      <c r="A16" s="119">
        <v>1998</v>
      </c>
      <c r="B16" s="325"/>
      <c r="C16" s="325"/>
      <c r="D16" s="44">
        <v>65</v>
      </c>
      <c r="E16" s="44">
        <v>60</v>
      </c>
      <c r="F16" s="325"/>
      <c r="G16" s="325"/>
      <c r="H16" s="325"/>
      <c r="I16" s="325"/>
      <c r="J16" s="325"/>
    </row>
    <row r="17" spans="1:12" ht="90" x14ac:dyDescent="0.25">
      <c r="A17" s="119">
        <v>1997</v>
      </c>
      <c r="B17" s="326"/>
      <c r="C17" s="326"/>
      <c r="D17" s="44">
        <v>65</v>
      </c>
      <c r="E17" s="44">
        <v>60</v>
      </c>
      <c r="F17" s="326"/>
      <c r="G17" s="326"/>
      <c r="H17" s="326"/>
      <c r="I17" s="326"/>
      <c r="J17" s="326"/>
      <c r="K17" s="74" t="s">
        <v>1005</v>
      </c>
      <c r="L17" s="58" t="s">
        <v>1006</v>
      </c>
    </row>
    <row r="19" spans="1:12" x14ac:dyDescent="0.25">
      <c r="A19" s="89" t="s">
        <v>55</v>
      </c>
    </row>
  </sheetData>
  <mergeCells count="9">
    <mergeCell ref="K2:K7"/>
    <mergeCell ref="L2:L7"/>
    <mergeCell ref="J8:J17"/>
    <mergeCell ref="I8:I17"/>
    <mergeCell ref="B8:B17"/>
    <mergeCell ref="C8:C17"/>
    <mergeCell ref="F8:F17"/>
    <mergeCell ref="G8:G17"/>
    <mergeCell ref="H8:H17"/>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workbookViewId="0">
      <pane xSplit="1" ySplit="1" topLeftCell="B2" activePane="bottomRight" state="frozen"/>
      <selection pane="topRight" activeCell="B1" sqref="B1"/>
      <selection pane="bottomLeft" activeCell="A2" sqref="A2"/>
      <selection pane="bottomRight" activeCell="I3" sqref="I3"/>
    </sheetView>
  </sheetViews>
  <sheetFormatPr baseColWidth="10" defaultColWidth="11.42578125" defaultRowHeight="15" x14ac:dyDescent="0.25"/>
  <cols>
    <col min="1" max="1" width="24.5703125" style="119" customWidth="1"/>
    <col min="2" max="2" width="56.42578125" customWidth="1"/>
    <col min="3" max="3" width="16.140625" customWidth="1"/>
    <col min="4" max="4" width="41.5703125" customWidth="1"/>
    <col min="5" max="5" width="21.28515625" customWidth="1"/>
    <col min="7" max="7" width="115.140625" customWidth="1"/>
    <col min="8" max="8" width="20.140625" customWidth="1"/>
    <col min="9" max="9" width="18.28515625" customWidth="1"/>
    <col min="10" max="10" width="23.28515625" customWidth="1"/>
    <col min="11" max="11" width="32.85546875" customWidth="1"/>
    <col min="12" max="12" width="38.28515625" customWidth="1"/>
    <col min="13" max="13" width="98.7109375" customWidth="1"/>
    <col min="14" max="14" width="42" customWidth="1"/>
    <col min="15" max="15" width="36.5703125" customWidth="1"/>
    <col min="16" max="16" width="42.85546875" customWidth="1"/>
    <col min="17" max="17" width="31.5703125" customWidth="1"/>
    <col min="18" max="18" width="33" customWidth="1"/>
    <col min="19" max="19" width="32.85546875" customWidth="1"/>
    <col min="20" max="20" width="33.28515625" customWidth="1"/>
    <col min="21" max="21" width="46" customWidth="1"/>
    <col min="22" max="22" width="18" customWidth="1"/>
  </cols>
  <sheetData>
    <row r="1" spans="1:22" ht="54.75" customHeight="1" x14ac:dyDescent="0.25">
      <c r="A1" s="61" t="s">
        <v>52</v>
      </c>
      <c r="B1" s="61" t="s">
        <v>941</v>
      </c>
      <c r="C1" s="61" t="s">
        <v>969</v>
      </c>
      <c r="D1" s="61" t="s">
        <v>970</v>
      </c>
      <c r="E1" s="61" t="s">
        <v>971</v>
      </c>
      <c r="F1" s="61" t="s">
        <v>975</v>
      </c>
      <c r="G1" s="61" t="s">
        <v>53</v>
      </c>
      <c r="H1" s="61" t="s">
        <v>54</v>
      </c>
      <c r="I1" s="61" t="s">
        <v>55</v>
      </c>
      <c r="J1" s="90" t="s">
        <v>1027</v>
      </c>
      <c r="K1" s="61" t="s">
        <v>1007</v>
      </c>
      <c r="L1" s="61" t="s">
        <v>1027</v>
      </c>
      <c r="M1" s="121" t="s">
        <v>53</v>
      </c>
      <c r="N1" s="121" t="s">
        <v>54</v>
      </c>
      <c r="O1" s="90" t="s">
        <v>407</v>
      </c>
      <c r="P1" s="121" t="s">
        <v>1014</v>
      </c>
      <c r="Q1" s="121" t="s">
        <v>1015</v>
      </c>
      <c r="R1" s="121" t="s">
        <v>1016</v>
      </c>
      <c r="S1" s="121" t="s">
        <v>1012</v>
      </c>
      <c r="T1" s="121" t="s">
        <v>1013</v>
      </c>
      <c r="U1" s="121" t="s">
        <v>53</v>
      </c>
      <c r="V1" s="121" t="s">
        <v>54</v>
      </c>
    </row>
    <row r="2" spans="1:22" s="188" customFormat="1" ht="21" customHeight="1" x14ac:dyDescent="0.25">
      <c r="A2" s="184">
        <v>2012</v>
      </c>
      <c r="B2" s="184"/>
      <c r="C2" s="21">
        <v>60</v>
      </c>
      <c r="D2" s="21">
        <v>65</v>
      </c>
      <c r="E2" s="184"/>
      <c r="F2" s="184"/>
      <c r="G2" s="396" t="s">
        <v>1193</v>
      </c>
      <c r="H2" s="420" t="s">
        <v>1187</v>
      </c>
      <c r="I2" s="184"/>
      <c r="J2" s="232"/>
      <c r="K2" s="184"/>
      <c r="L2" s="184"/>
      <c r="M2" s="187"/>
      <c r="N2" s="187"/>
      <c r="O2" s="232"/>
      <c r="P2" s="187"/>
      <c r="Q2" s="233">
        <v>5658.86</v>
      </c>
      <c r="R2" s="233">
        <v>7684.34</v>
      </c>
      <c r="S2" s="408" t="s">
        <v>1105</v>
      </c>
      <c r="T2" s="409"/>
      <c r="U2" s="414" t="s">
        <v>1185</v>
      </c>
      <c r="V2" s="415"/>
    </row>
    <row r="3" spans="1:22" x14ac:dyDescent="0.25">
      <c r="A3" s="119">
        <v>2011</v>
      </c>
      <c r="C3" s="21">
        <v>60</v>
      </c>
      <c r="D3" s="21">
        <v>65</v>
      </c>
      <c r="F3" s="94"/>
      <c r="G3" s="397"/>
      <c r="H3" s="421"/>
      <c r="K3" s="119"/>
      <c r="P3" s="60"/>
      <c r="Q3" s="154">
        <v>5325.82</v>
      </c>
      <c r="R3" s="154">
        <v>7526.28</v>
      </c>
      <c r="S3" s="410"/>
      <c r="T3" s="411"/>
      <c r="U3" s="416"/>
      <c r="V3" s="417"/>
    </row>
    <row r="4" spans="1:22" x14ac:dyDescent="0.25">
      <c r="A4" s="119">
        <v>2010</v>
      </c>
      <c r="C4" s="21">
        <v>60</v>
      </c>
      <c r="D4" s="21">
        <v>65</v>
      </c>
      <c r="F4" s="94"/>
      <c r="G4" s="397"/>
      <c r="H4" s="421"/>
      <c r="K4" s="119"/>
      <c r="P4" s="60"/>
      <c r="Q4" s="163">
        <v>4972.2</v>
      </c>
      <c r="R4" s="163">
        <v>7459.08</v>
      </c>
      <c r="S4" s="410"/>
      <c r="T4" s="411"/>
      <c r="U4" s="416"/>
      <c r="V4" s="417"/>
    </row>
    <row r="5" spans="1:22" x14ac:dyDescent="0.25">
      <c r="A5" s="119">
        <v>2009</v>
      </c>
      <c r="C5" s="21">
        <v>60</v>
      </c>
      <c r="D5" s="21">
        <v>65</v>
      </c>
      <c r="F5" s="94"/>
      <c r="G5" s="397"/>
      <c r="H5" s="421"/>
      <c r="K5" s="119"/>
      <c r="P5" s="21">
        <v>1.008</v>
      </c>
      <c r="Q5" s="160">
        <f t="shared" ref="Q5:Q6" si="0">Q6*$P5</f>
        <v>4475.5109763235196</v>
      </c>
      <c r="R5" s="160">
        <f t="shared" ref="R5:R7" si="1">R6*$P5</f>
        <v>7385.2368372316796</v>
      </c>
      <c r="S5" s="410"/>
      <c r="T5" s="411"/>
      <c r="U5" s="418"/>
      <c r="V5" s="419"/>
    </row>
    <row r="6" spans="1:22" x14ac:dyDescent="0.25">
      <c r="A6" s="119">
        <v>2008</v>
      </c>
      <c r="C6" s="21">
        <v>60</v>
      </c>
      <c r="D6" s="21">
        <v>65</v>
      </c>
      <c r="F6" s="94"/>
      <c r="G6" s="397"/>
      <c r="H6" s="421"/>
      <c r="K6" s="119"/>
      <c r="P6" s="34">
        <v>1.0109999999999999</v>
      </c>
      <c r="Q6" s="146">
        <f t="shared" si="0"/>
        <v>4439.9910479399996</v>
      </c>
      <c r="R6" s="146">
        <f t="shared" si="1"/>
        <v>7326.6238464599992</v>
      </c>
      <c r="S6" s="410"/>
      <c r="T6" s="411"/>
      <c r="U6" s="159" t="s">
        <v>936</v>
      </c>
      <c r="V6" s="161">
        <v>39444</v>
      </c>
    </row>
    <row r="7" spans="1:22" x14ac:dyDescent="0.25">
      <c r="A7" s="119">
        <v>2007</v>
      </c>
      <c r="C7" s="21">
        <v>60</v>
      </c>
      <c r="D7" s="21">
        <v>65</v>
      </c>
      <c r="F7" s="94"/>
      <c r="G7" s="398"/>
      <c r="H7" s="422"/>
      <c r="K7" s="119"/>
      <c r="M7" s="43" t="s">
        <v>1003</v>
      </c>
      <c r="N7" s="120">
        <v>39095</v>
      </c>
      <c r="P7" s="34">
        <v>1.018</v>
      </c>
      <c r="Q7" s="146">
        <f>Q8*$P7</f>
        <v>4391.6825399999998</v>
      </c>
      <c r="R7" s="146">
        <f t="shared" si="1"/>
        <v>7246.9078600000003</v>
      </c>
      <c r="S7" s="412"/>
      <c r="T7" s="413"/>
      <c r="U7" s="159" t="s">
        <v>937</v>
      </c>
      <c r="V7" s="161">
        <v>39081</v>
      </c>
    </row>
    <row r="8" spans="1:22" ht="19.5" customHeight="1" x14ac:dyDescent="0.25">
      <c r="A8" s="119">
        <v>2006</v>
      </c>
      <c r="C8" s="119">
        <v>60</v>
      </c>
      <c r="D8" s="119">
        <v>65</v>
      </c>
      <c r="F8" s="94">
        <v>0.66659999999999997</v>
      </c>
      <c r="G8" s="43" t="s">
        <v>976</v>
      </c>
      <c r="H8" s="43" t="s">
        <v>916</v>
      </c>
      <c r="K8" s="324" t="s">
        <v>1008</v>
      </c>
      <c r="M8" s="43" t="s">
        <v>1038</v>
      </c>
      <c r="N8" s="43" t="s">
        <v>916</v>
      </c>
      <c r="P8" s="43">
        <v>1.018</v>
      </c>
      <c r="Q8" s="147">
        <v>4314.03</v>
      </c>
      <c r="R8" s="147">
        <v>7118.77</v>
      </c>
      <c r="S8" s="141">
        <v>7500.53</v>
      </c>
      <c r="T8" s="141">
        <v>13137.69</v>
      </c>
      <c r="U8" s="122" t="s">
        <v>938</v>
      </c>
      <c r="V8" s="72">
        <v>38717</v>
      </c>
    </row>
    <row r="9" spans="1:22" x14ac:dyDescent="0.25">
      <c r="A9" s="119">
        <v>2005</v>
      </c>
      <c r="B9" s="324" t="s">
        <v>967</v>
      </c>
      <c r="C9" s="119">
        <v>60</v>
      </c>
      <c r="D9" s="119">
        <v>65</v>
      </c>
      <c r="E9" s="324" t="s">
        <v>968</v>
      </c>
      <c r="F9" s="94">
        <v>0.66659999999999997</v>
      </c>
      <c r="G9" s="43"/>
      <c r="K9" s="325"/>
      <c r="L9" s="324" t="s">
        <v>1039</v>
      </c>
      <c r="P9" s="43">
        <v>1.02</v>
      </c>
      <c r="Q9" s="147">
        <v>4237.76</v>
      </c>
      <c r="R9" s="147">
        <v>6992.9</v>
      </c>
      <c r="S9" s="148">
        <v>7367.92</v>
      </c>
      <c r="T9" s="148">
        <v>12905.41</v>
      </c>
      <c r="U9" s="124" t="s">
        <v>939</v>
      </c>
      <c r="V9" s="72">
        <v>38345</v>
      </c>
    </row>
    <row r="10" spans="1:22" x14ac:dyDescent="0.25">
      <c r="A10" s="119">
        <v>2004</v>
      </c>
      <c r="B10" s="325"/>
      <c r="C10" s="119">
        <v>60</v>
      </c>
      <c r="D10" s="119">
        <v>65</v>
      </c>
      <c r="E10" s="325"/>
      <c r="F10" s="94">
        <v>0.66659999999999997</v>
      </c>
      <c r="G10" s="43"/>
      <c r="K10" s="325"/>
      <c r="L10" s="325"/>
      <c r="P10" s="43">
        <v>1.0169999999999999</v>
      </c>
      <c r="Q10" s="146">
        <v>4154.67</v>
      </c>
      <c r="R10" s="146">
        <v>6855.79</v>
      </c>
      <c r="S10" s="141">
        <v>7223.45</v>
      </c>
      <c r="T10" s="141">
        <v>12652.36</v>
      </c>
      <c r="U10" s="124" t="s">
        <v>935</v>
      </c>
      <c r="V10" s="72">
        <v>37985</v>
      </c>
    </row>
    <row r="11" spans="1:22" ht="18" customHeight="1" x14ac:dyDescent="0.25">
      <c r="A11" s="119">
        <v>2003</v>
      </c>
      <c r="B11" s="325"/>
      <c r="C11" s="119">
        <v>60</v>
      </c>
      <c r="D11" s="119">
        <v>65</v>
      </c>
      <c r="E11" s="325"/>
      <c r="F11" s="94">
        <v>0.66659999999999997</v>
      </c>
      <c r="G11" s="43"/>
      <c r="K11" s="325"/>
      <c r="L11" s="325"/>
      <c r="P11" s="324" t="s">
        <v>1018</v>
      </c>
      <c r="Q11" s="146">
        <v>4085.23</v>
      </c>
      <c r="R11" s="146">
        <v>6741.19</v>
      </c>
      <c r="S11" s="141">
        <v>7102.71</v>
      </c>
      <c r="T11" s="141">
        <v>12440.87</v>
      </c>
      <c r="U11" s="122" t="s">
        <v>934</v>
      </c>
      <c r="V11" s="72">
        <v>37621</v>
      </c>
    </row>
    <row r="12" spans="1:22" ht="18.75" customHeight="1" x14ac:dyDescent="0.25">
      <c r="A12" s="119">
        <v>2002</v>
      </c>
      <c r="B12" s="325"/>
      <c r="C12" s="119">
        <v>60</v>
      </c>
      <c r="D12" s="119">
        <v>65</v>
      </c>
      <c r="E12" s="325"/>
      <c r="F12" s="94">
        <v>0.66659999999999997</v>
      </c>
      <c r="G12" s="43"/>
      <c r="K12" s="325"/>
      <c r="L12" s="325"/>
      <c r="P12" s="325"/>
      <c r="Q12" s="147">
        <v>4024.86</v>
      </c>
      <c r="R12" s="146">
        <v>6641.57</v>
      </c>
      <c r="S12" s="141">
        <v>6997.74</v>
      </c>
      <c r="T12" s="141">
        <v>12257.01</v>
      </c>
      <c r="U12" s="122" t="s">
        <v>933</v>
      </c>
      <c r="V12" s="72">
        <v>37285</v>
      </c>
    </row>
    <row r="13" spans="1:22" ht="18.75" customHeight="1" x14ac:dyDescent="0.25">
      <c r="A13" s="119">
        <v>2001</v>
      </c>
      <c r="B13" s="325"/>
      <c r="C13" s="119">
        <v>60</v>
      </c>
      <c r="D13" s="119">
        <v>65</v>
      </c>
      <c r="E13" s="325"/>
      <c r="F13" s="94">
        <v>0.66659999999999997</v>
      </c>
      <c r="G13" s="43" t="s">
        <v>1001</v>
      </c>
      <c r="H13" s="120">
        <v>36771</v>
      </c>
      <c r="I13" s="43" t="s">
        <v>1002</v>
      </c>
      <c r="K13" s="325"/>
      <c r="L13" s="325"/>
      <c r="P13" s="325"/>
      <c r="Q13" s="149">
        <v>25833</v>
      </c>
      <c r="R13" s="149">
        <v>42628</v>
      </c>
      <c r="S13" s="142">
        <v>44914</v>
      </c>
      <c r="T13" s="142">
        <v>78670</v>
      </c>
      <c r="U13" s="122" t="s">
        <v>932</v>
      </c>
      <c r="V13" s="72">
        <v>36890</v>
      </c>
    </row>
    <row r="14" spans="1:22" ht="17.25" customHeight="1" x14ac:dyDescent="0.25">
      <c r="A14" s="119">
        <v>2000</v>
      </c>
      <c r="B14" s="325"/>
      <c r="C14" s="119">
        <v>60</v>
      </c>
      <c r="D14" s="119">
        <v>65</v>
      </c>
      <c r="E14" s="325"/>
      <c r="F14" s="94">
        <v>0.66659999999999997</v>
      </c>
      <c r="G14" s="43"/>
      <c r="K14" s="325"/>
      <c r="L14" s="325"/>
      <c r="P14" s="325"/>
      <c r="Q14" s="149">
        <v>25277</v>
      </c>
      <c r="R14" s="149">
        <v>41711</v>
      </c>
      <c r="S14" s="142">
        <v>43947</v>
      </c>
      <c r="T14" s="142">
        <v>76977</v>
      </c>
      <c r="U14" s="122" t="s">
        <v>931</v>
      </c>
      <c r="V14" s="72">
        <v>36524</v>
      </c>
    </row>
    <row r="15" spans="1:22" ht="15.75" customHeight="1" x14ac:dyDescent="0.25">
      <c r="A15" s="119">
        <v>1999</v>
      </c>
      <c r="B15" s="325"/>
      <c r="C15" s="119">
        <v>60</v>
      </c>
      <c r="D15" s="119">
        <v>65</v>
      </c>
      <c r="E15" s="325"/>
      <c r="F15" s="94">
        <v>0.66659999999999997</v>
      </c>
      <c r="G15" s="43"/>
      <c r="K15" s="325"/>
      <c r="L15" s="325"/>
      <c r="P15" s="325"/>
      <c r="Q15" s="149">
        <v>24940</v>
      </c>
      <c r="R15" s="149">
        <v>41125</v>
      </c>
      <c r="S15" s="142">
        <v>43512</v>
      </c>
      <c r="T15" s="142">
        <v>76215</v>
      </c>
      <c r="U15" s="122" t="s">
        <v>930</v>
      </c>
      <c r="V15" s="72">
        <v>36159</v>
      </c>
    </row>
    <row r="16" spans="1:22" ht="18.75" customHeight="1" x14ac:dyDescent="0.25">
      <c r="A16" s="119">
        <v>1998</v>
      </c>
      <c r="B16" s="325"/>
      <c r="C16" s="119">
        <v>60</v>
      </c>
      <c r="D16" s="119">
        <v>65</v>
      </c>
      <c r="E16" s="325"/>
      <c r="F16" s="94">
        <v>0.66659999999999997</v>
      </c>
      <c r="G16" s="43"/>
      <c r="K16" s="325"/>
      <c r="L16" s="325"/>
      <c r="P16" s="325"/>
      <c r="Q16" s="149">
        <v>24315</v>
      </c>
      <c r="R16" s="149">
        <v>40048</v>
      </c>
      <c r="S16" s="142">
        <v>42658</v>
      </c>
      <c r="T16" s="142">
        <v>74720</v>
      </c>
      <c r="U16" s="122" t="s">
        <v>929</v>
      </c>
      <c r="V16" s="72">
        <v>35794</v>
      </c>
    </row>
    <row r="17" spans="1:22" ht="31.5" customHeight="1" x14ac:dyDescent="0.25">
      <c r="A17" s="119">
        <v>1997</v>
      </c>
      <c r="B17" s="326"/>
      <c r="C17">
        <v>60</v>
      </c>
      <c r="D17">
        <v>65</v>
      </c>
      <c r="E17" s="326"/>
      <c r="F17" s="94">
        <v>0.66659999999999997</v>
      </c>
      <c r="G17" s="42" t="s">
        <v>1037</v>
      </c>
      <c r="H17" s="120">
        <v>31402</v>
      </c>
      <c r="K17" s="326"/>
      <c r="L17" s="326"/>
      <c r="M17" s="42" t="s">
        <v>1036</v>
      </c>
      <c r="N17" s="120">
        <v>31402</v>
      </c>
      <c r="P17" s="326"/>
      <c r="Q17" s="149">
        <v>24050</v>
      </c>
      <c r="R17" s="149">
        <v>39612</v>
      </c>
      <c r="S17" s="142">
        <v>42193</v>
      </c>
      <c r="T17" s="142">
        <v>73906</v>
      </c>
      <c r="U17" s="122" t="s">
        <v>928</v>
      </c>
      <c r="V17" s="72">
        <v>35430</v>
      </c>
    </row>
    <row r="19" spans="1:22" x14ac:dyDescent="0.25">
      <c r="A19" s="89" t="s">
        <v>55</v>
      </c>
    </row>
  </sheetData>
  <mergeCells count="9">
    <mergeCell ref="U2:V5"/>
    <mergeCell ref="G2:G7"/>
    <mergeCell ref="H2:H7"/>
    <mergeCell ref="L9:L17"/>
    <mergeCell ref="B9:B17"/>
    <mergeCell ref="E9:E17"/>
    <mergeCell ref="K8:K17"/>
    <mergeCell ref="P11:P17"/>
    <mergeCell ref="S2:T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
  <sheetViews>
    <sheetView workbookViewId="0">
      <pane xSplit="1" ySplit="1" topLeftCell="B2" activePane="bottomRight" state="frozen"/>
      <selection pane="topRight" activeCell="B1" sqref="B1"/>
      <selection pane="bottomLeft" activeCell="A2" sqref="A2"/>
      <selection pane="bottomRight" activeCell="AB10" sqref="AB10"/>
    </sheetView>
  </sheetViews>
  <sheetFormatPr baseColWidth="10" defaultColWidth="11.42578125" defaultRowHeight="15" x14ac:dyDescent="0.25"/>
  <cols>
    <col min="1" max="1" width="24.5703125" style="119" customWidth="1"/>
    <col min="2" max="2" width="27.42578125" customWidth="1"/>
    <col min="3" max="3" width="77.28515625" customWidth="1"/>
    <col min="4" max="4" width="79.42578125" customWidth="1"/>
    <col min="5" max="5" width="56.42578125" style="119" customWidth="1"/>
    <col min="6" max="6" width="47.140625" style="119" customWidth="1"/>
    <col min="7" max="7" width="43.28515625" style="119" customWidth="1"/>
    <col min="8" max="8" width="37.140625" customWidth="1"/>
    <col min="9" max="9" width="37.7109375" customWidth="1"/>
    <col min="10" max="10" width="95.7109375" customWidth="1"/>
    <col min="11" max="11" width="85.85546875" customWidth="1"/>
    <col min="12" max="13" width="110.7109375" customWidth="1"/>
    <col min="14" max="14" width="33.28515625" customWidth="1"/>
    <col min="15" max="15" width="33.28515625" style="119" customWidth="1"/>
    <col min="16" max="16" width="36.42578125" customWidth="1"/>
    <col min="17" max="17" width="75" customWidth="1"/>
    <col min="18" max="18" width="37.42578125" customWidth="1"/>
    <col min="19" max="19" width="63.85546875" customWidth="1"/>
    <col min="20" max="20" width="67" customWidth="1"/>
    <col min="21" max="21" width="68" customWidth="1"/>
    <col min="22" max="22" width="68.5703125" customWidth="1"/>
    <col min="23" max="23" width="93" customWidth="1"/>
    <col min="24" max="24" width="22.28515625" customWidth="1"/>
    <col min="25" max="25" width="37.28515625" customWidth="1"/>
    <col min="26" max="26" width="92.5703125" customWidth="1"/>
    <col min="27" max="27" width="74.140625" customWidth="1"/>
    <col min="28" max="28" width="39.28515625" customWidth="1"/>
    <col min="29" max="29" width="20.7109375" customWidth="1"/>
  </cols>
  <sheetData>
    <row r="1" spans="1:29" ht="66.75" customHeight="1" x14ac:dyDescent="0.25">
      <c r="A1" s="61" t="s">
        <v>52</v>
      </c>
      <c r="B1" s="17" t="s">
        <v>376</v>
      </c>
      <c r="C1" s="61" t="s">
        <v>969</v>
      </c>
      <c r="D1" s="61" t="s">
        <v>972</v>
      </c>
      <c r="E1" s="61" t="s">
        <v>1131</v>
      </c>
      <c r="F1" s="61" t="s">
        <v>1133</v>
      </c>
      <c r="G1" s="61" t="s">
        <v>1132</v>
      </c>
      <c r="H1" s="61" t="s">
        <v>950</v>
      </c>
      <c r="I1" s="61" t="s">
        <v>946</v>
      </c>
      <c r="J1" s="61" t="s">
        <v>981</v>
      </c>
      <c r="K1" s="61" t="s">
        <v>982</v>
      </c>
      <c r="L1" s="61" t="s">
        <v>985</v>
      </c>
      <c r="M1" s="61" t="s">
        <v>53</v>
      </c>
      <c r="N1" s="61" t="s">
        <v>54</v>
      </c>
      <c r="O1" s="61" t="s">
        <v>55</v>
      </c>
      <c r="P1" s="90" t="s">
        <v>987</v>
      </c>
      <c r="Q1" s="61" t="s">
        <v>1020</v>
      </c>
      <c r="R1" s="61" t="s">
        <v>1021</v>
      </c>
      <c r="S1" s="61" t="s">
        <v>1022</v>
      </c>
      <c r="T1" s="61" t="s">
        <v>1023</v>
      </c>
      <c r="U1" s="61" t="s">
        <v>1024</v>
      </c>
      <c r="V1" s="61" t="s">
        <v>53</v>
      </c>
      <c r="W1" s="61" t="s">
        <v>54</v>
      </c>
      <c r="X1" s="61" t="s">
        <v>55</v>
      </c>
      <c r="Y1" s="90" t="s">
        <v>1097</v>
      </c>
      <c r="Z1" s="61" t="s">
        <v>1099</v>
      </c>
      <c r="AA1" s="61" t="s">
        <v>53</v>
      </c>
      <c r="AB1" s="61" t="s">
        <v>54</v>
      </c>
      <c r="AC1" s="61" t="s">
        <v>55</v>
      </c>
    </row>
    <row r="2" spans="1:29" ht="15" customHeight="1" x14ac:dyDescent="0.25">
      <c r="A2" s="119">
        <v>2013</v>
      </c>
      <c r="C2" s="125"/>
      <c r="D2" s="64"/>
      <c r="E2" s="64"/>
      <c r="F2" s="64"/>
      <c r="G2" s="64"/>
      <c r="H2" s="64"/>
      <c r="I2" s="64"/>
      <c r="J2" s="64"/>
      <c r="K2" s="64"/>
      <c r="L2" s="64"/>
      <c r="M2" s="64"/>
      <c r="N2" s="64"/>
      <c r="O2" s="64"/>
      <c r="R2" s="98">
        <v>9325.98</v>
      </c>
      <c r="S2" s="126"/>
      <c r="T2" s="98">
        <v>9325.98</v>
      </c>
      <c r="U2" s="126"/>
      <c r="V2" s="324" t="s">
        <v>1019</v>
      </c>
      <c r="W2" s="359" t="s">
        <v>1155</v>
      </c>
      <c r="Z2" s="64"/>
      <c r="AA2" s="64"/>
      <c r="AB2" s="64"/>
    </row>
    <row r="3" spans="1:29" ht="29.25" customHeight="1" x14ac:dyDescent="0.25">
      <c r="A3" s="119">
        <v>2012</v>
      </c>
      <c r="C3" s="44">
        <v>65</v>
      </c>
      <c r="D3" s="167" t="s">
        <v>1154</v>
      </c>
      <c r="E3" s="105">
        <v>62</v>
      </c>
      <c r="F3" s="105">
        <v>5</v>
      </c>
      <c r="G3" s="105">
        <v>4</v>
      </c>
      <c r="H3" s="324" t="s">
        <v>977</v>
      </c>
      <c r="I3" s="324" t="s">
        <v>978</v>
      </c>
      <c r="J3" s="324" t="s">
        <v>1042</v>
      </c>
      <c r="K3" s="324" t="s">
        <v>983</v>
      </c>
      <c r="L3" s="324" t="s">
        <v>984</v>
      </c>
      <c r="M3" t="s">
        <v>1153</v>
      </c>
      <c r="N3" s="120">
        <v>40899</v>
      </c>
      <c r="O3" s="120" t="s">
        <v>1130</v>
      </c>
      <c r="R3" s="98">
        <v>8907.34</v>
      </c>
      <c r="S3" s="98">
        <v>13765.73</v>
      </c>
      <c r="T3" s="98">
        <v>8907.34</v>
      </c>
      <c r="U3" s="98">
        <v>13765.73</v>
      </c>
      <c r="V3" s="325"/>
      <c r="W3" s="360"/>
      <c r="Z3" s="324" t="s">
        <v>1098</v>
      </c>
      <c r="AA3" s="324" t="s">
        <v>1100</v>
      </c>
      <c r="AB3" s="324" t="s">
        <v>916</v>
      </c>
    </row>
    <row r="4" spans="1:29" ht="84" customHeight="1" x14ac:dyDescent="0.25">
      <c r="A4" s="119">
        <v>2011</v>
      </c>
      <c r="C4" s="44">
        <v>65</v>
      </c>
      <c r="D4" s="181" t="s">
        <v>1129</v>
      </c>
      <c r="E4" s="44"/>
      <c r="F4" s="44"/>
      <c r="G4" s="44"/>
      <c r="H4" s="325"/>
      <c r="I4" s="325"/>
      <c r="J4" s="325"/>
      <c r="K4" s="325"/>
      <c r="L4" s="325"/>
      <c r="M4" s="43" t="s">
        <v>979</v>
      </c>
      <c r="N4" s="72">
        <v>40696</v>
      </c>
      <c r="O4" s="72"/>
      <c r="R4" s="98">
        <v>8507.49</v>
      </c>
      <c r="S4" s="98">
        <v>13765.73</v>
      </c>
      <c r="T4" s="98">
        <v>8507.49</v>
      </c>
      <c r="U4" s="98">
        <v>13765.73</v>
      </c>
      <c r="V4" s="325"/>
      <c r="W4" s="360"/>
      <c r="Z4" s="325"/>
      <c r="AA4" s="325"/>
      <c r="AB4" s="325"/>
    </row>
    <row r="5" spans="1:29" ht="21.75" customHeight="1" x14ac:dyDescent="0.25">
      <c r="A5" s="119">
        <v>2010</v>
      </c>
      <c r="C5" s="44">
        <v>65</v>
      </c>
      <c r="D5" s="44">
        <v>60</v>
      </c>
      <c r="E5" s="44"/>
      <c r="F5" s="44"/>
      <c r="G5" s="44"/>
      <c r="H5" s="325"/>
      <c r="I5" s="325"/>
      <c r="J5" s="325"/>
      <c r="K5" s="325"/>
      <c r="L5" s="325"/>
      <c r="M5" s="43"/>
      <c r="N5" s="43"/>
      <c r="O5" s="43"/>
      <c r="R5" s="98">
        <v>8125.59</v>
      </c>
      <c r="S5" s="98">
        <v>13765.73</v>
      </c>
      <c r="T5" s="98">
        <v>8309.27</v>
      </c>
      <c r="U5" s="98">
        <v>13765.73</v>
      </c>
      <c r="V5" s="326"/>
      <c r="W5" s="361"/>
      <c r="Z5" s="325"/>
      <c r="AA5" s="325"/>
      <c r="AB5" s="325"/>
    </row>
    <row r="6" spans="1:29" x14ac:dyDescent="0.25">
      <c r="A6" s="119">
        <v>2009</v>
      </c>
      <c r="C6" s="44">
        <v>65</v>
      </c>
      <c r="D6" s="44">
        <v>60</v>
      </c>
      <c r="E6" s="44"/>
      <c r="F6" s="44"/>
      <c r="G6" s="44"/>
      <c r="H6" s="325"/>
      <c r="I6" s="325"/>
      <c r="J6" s="325"/>
      <c r="K6" s="325"/>
      <c r="L6" s="325"/>
      <c r="M6" s="43"/>
      <c r="N6" s="43"/>
      <c r="O6" s="43"/>
      <c r="Q6" s="21">
        <v>1.008</v>
      </c>
      <c r="R6" s="97">
        <v>7597.59</v>
      </c>
      <c r="S6" s="97">
        <v>13629.44</v>
      </c>
      <c r="T6" s="131">
        <v>7781.27</v>
      </c>
      <c r="U6" s="131">
        <v>13629.44</v>
      </c>
      <c r="V6" s="21" t="s">
        <v>1156</v>
      </c>
      <c r="Z6" s="325"/>
      <c r="AA6" s="325"/>
      <c r="AB6" s="325"/>
    </row>
    <row r="7" spans="1:29" x14ac:dyDescent="0.25">
      <c r="A7" s="119">
        <v>2008</v>
      </c>
      <c r="C7" s="44">
        <v>65</v>
      </c>
      <c r="D7" s="44">
        <v>60</v>
      </c>
      <c r="E7" s="44"/>
      <c r="F7" s="44"/>
      <c r="G7" s="44"/>
      <c r="H7" s="325"/>
      <c r="I7" s="325"/>
      <c r="J7" s="325"/>
      <c r="K7" s="325"/>
      <c r="L7" s="325"/>
      <c r="M7" s="43"/>
      <c r="N7" s="43"/>
      <c r="O7" s="43"/>
      <c r="Q7">
        <v>1.0109999999999999</v>
      </c>
      <c r="R7" s="98">
        <v>7537.3</v>
      </c>
      <c r="S7" s="98">
        <v>13521.28</v>
      </c>
      <c r="T7" s="129">
        <v>7719.52</v>
      </c>
      <c r="U7" s="129">
        <v>13521.27</v>
      </c>
      <c r="V7" s="122" t="s">
        <v>936</v>
      </c>
      <c r="W7" s="120">
        <v>39444</v>
      </c>
      <c r="Z7" s="325"/>
      <c r="AA7" s="325"/>
      <c r="AB7" s="325"/>
    </row>
    <row r="8" spans="1:29" ht="30" x14ac:dyDescent="0.25">
      <c r="A8" s="119">
        <v>2007</v>
      </c>
      <c r="C8" s="44">
        <v>65</v>
      </c>
      <c r="D8" s="44">
        <v>60</v>
      </c>
      <c r="E8" s="44"/>
      <c r="F8" s="44"/>
      <c r="G8" s="44"/>
      <c r="H8" s="325"/>
      <c r="I8" s="325"/>
      <c r="J8" s="326"/>
      <c r="K8" s="326"/>
      <c r="L8" s="326"/>
      <c r="M8" s="42" t="s">
        <v>986</v>
      </c>
      <c r="N8" s="42" t="s">
        <v>980</v>
      </c>
      <c r="O8" s="42"/>
      <c r="Q8" s="119">
        <v>1.018</v>
      </c>
      <c r="R8" s="98">
        <v>7455.3</v>
      </c>
      <c r="S8" s="98">
        <v>13374.17</v>
      </c>
      <c r="T8" s="129">
        <v>7635.53</v>
      </c>
      <c r="U8" s="129">
        <v>13374.16</v>
      </c>
      <c r="V8" s="122" t="s">
        <v>937</v>
      </c>
      <c r="W8" s="120">
        <v>39081</v>
      </c>
      <c r="Z8" s="325"/>
      <c r="AA8" s="325"/>
      <c r="AB8" s="325"/>
    </row>
    <row r="9" spans="1:29" ht="30.75" customHeight="1" x14ac:dyDescent="0.25">
      <c r="A9" s="119">
        <v>2006</v>
      </c>
      <c r="H9" s="326"/>
      <c r="I9" s="326"/>
      <c r="M9" s="42" t="s">
        <v>1101</v>
      </c>
      <c r="N9" s="42" t="s">
        <v>916</v>
      </c>
      <c r="O9" s="42"/>
      <c r="Q9" s="128" t="s">
        <v>1018</v>
      </c>
      <c r="R9" s="98">
        <v>7323.48</v>
      </c>
      <c r="S9" s="98">
        <v>13137.69</v>
      </c>
      <c r="T9" s="130">
        <v>7500.53</v>
      </c>
      <c r="U9" s="98">
        <v>13137.69</v>
      </c>
      <c r="V9" t="s">
        <v>988</v>
      </c>
      <c r="W9" s="120" t="s">
        <v>989</v>
      </c>
      <c r="X9" t="s">
        <v>990</v>
      </c>
      <c r="Z9" s="326"/>
      <c r="AA9" s="326"/>
      <c r="AB9" s="326"/>
    </row>
    <row r="10" spans="1:29" x14ac:dyDescent="0.25">
      <c r="A10" s="119">
        <v>2005</v>
      </c>
    </row>
    <row r="11" spans="1:29" x14ac:dyDescent="0.25">
      <c r="A11" s="119">
        <v>2004</v>
      </c>
    </row>
    <row r="12" spans="1:29" x14ac:dyDescent="0.25">
      <c r="A12" s="119">
        <v>2003</v>
      </c>
    </row>
    <row r="13" spans="1:29" x14ac:dyDescent="0.25">
      <c r="A13" s="119">
        <v>2002</v>
      </c>
    </row>
    <row r="14" spans="1:29" x14ac:dyDescent="0.25">
      <c r="A14" s="119">
        <v>2001</v>
      </c>
    </row>
    <row r="15" spans="1:29" x14ac:dyDescent="0.25">
      <c r="A15" s="119">
        <v>2000</v>
      </c>
    </row>
    <row r="16" spans="1:29" x14ac:dyDescent="0.25">
      <c r="A16" s="119">
        <v>1999</v>
      </c>
    </row>
    <row r="17" spans="1:20" x14ac:dyDescent="0.25">
      <c r="A17" s="119">
        <v>1998</v>
      </c>
    </row>
    <row r="18" spans="1:20" x14ac:dyDescent="0.25">
      <c r="A18" s="119">
        <v>1997</v>
      </c>
    </row>
    <row r="20" spans="1:20" x14ac:dyDescent="0.25">
      <c r="A20" s="89" t="s">
        <v>55</v>
      </c>
    </row>
    <row r="23" spans="1:20" x14ac:dyDescent="0.25">
      <c r="S23" s="59"/>
      <c r="T23" s="59"/>
    </row>
    <row r="24" spans="1:20" x14ac:dyDescent="0.25">
      <c r="S24" s="123"/>
      <c r="T24" s="123"/>
    </row>
    <row r="25" spans="1:20" x14ac:dyDescent="0.25">
      <c r="S25" s="59"/>
      <c r="T25" s="59"/>
    </row>
    <row r="26" spans="1:20" x14ac:dyDescent="0.25">
      <c r="S26" s="59"/>
      <c r="T26" s="59"/>
    </row>
    <row r="27" spans="1:20" x14ac:dyDescent="0.25">
      <c r="S27" s="59"/>
      <c r="T27" s="59"/>
    </row>
    <row r="28" spans="1:20" x14ac:dyDescent="0.25">
      <c r="S28" s="59"/>
      <c r="T28" s="59"/>
    </row>
    <row r="29" spans="1:20" x14ac:dyDescent="0.25">
      <c r="S29" s="101"/>
      <c r="T29" s="101"/>
    </row>
    <row r="30" spans="1:20" x14ac:dyDescent="0.25">
      <c r="S30" s="59"/>
      <c r="T30" s="59"/>
    </row>
    <row r="31" spans="1:20" x14ac:dyDescent="0.25">
      <c r="S31" s="59"/>
      <c r="T31" s="59"/>
    </row>
    <row r="32" spans="1:20" x14ac:dyDescent="0.25">
      <c r="S32" s="59"/>
      <c r="T32" s="59"/>
    </row>
    <row r="33" spans="19:20" x14ac:dyDescent="0.25">
      <c r="S33" s="59"/>
      <c r="T33" s="59"/>
    </row>
    <row r="34" spans="19:20" x14ac:dyDescent="0.25">
      <c r="S34" s="59"/>
      <c r="T34" s="59"/>
    </row>
    <row r="35" spans="19:20" x14ac:dyDescent="0.25">
      <c r="S35" s="59"/>
      <c r="T35" s="59"/>
    </row>
    <row r="36" spans="19:20" x14ac:dyDescent="0.25">
      <c r="S36" s="59"/>
      <c r="T36" s="59"/>
    </row>
    <row r="37" spans="19:20" x14ac:dyDescent="0.25">
      <c r="S37" s="59"/>
      <c r="T37" s="59"/>
    </row>
  </sheetData>
  <mergeCells count="10">
    <mergeCell ref="H3:H9"/>
    <mergeCell ref="I3:I9"/>
    <mergeCell ref="J3:J8"/>
    <mergeCell ref="K3:K8"/>
    <mergeCell ref="L3:L8"/>
    <mergeCell ref="V2:V5"/>
    <mergeCell ref="W2:W5"/>
    <mergeCell ref="Z3:Z9"/>
    <mergeCell ref="AA3:AA9"/>
    <mergeCell ref="AB3:AB9"/>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workbookViewId="0">
      <pane xSplit="1" ySplit="1" topLeftCell="B2" activePane="bottomRight" state="frozen"/>
      <selection pane="topRight" activeCell="B1" sqref="B1"/>
      <selection pane="bottomLeft" activeCell="A2" sqref="A2"/>
      <selection pane="bottomRight" activeCell="F12" sqref="F12"/>
    </sheetView>
  </sheetViews>
  <sheetFormatPr baseColWidth="10" defaultColWidth="11.42578125" defaultRowHeight="15" x14ac:dyDescent="0.25"/>
  <cols>
    <col min="3" max="3" width="34.28515625" customWidth="1"/>
  </cols>
  <sheetData>
    <row r="1" spans="1:3" x14ac:dyDescent="0.25">
      <c r="A1" s="284" t="s">
        <v>119</v>
      </c>
      <c r="B1" s="258" t="s">
        <v>154</v>
      </c>
      <c r="C1" s="258" t="s">
        <v>282</v>
      </c>
    </row>
    <row r="2" spans="1:3" x14ac:dyDescent="0.25">
      <c r="A2" s="261">
        <v>39448</v>
      </c>
      <c r="B2" s="285">
        <v>3097.31</v>
      </c>
      <c r="C2" s="264" t="s">
        <v>157</v>
      </c>
    </row>
    <row r="3" spans="1:3" x14ac:dyDescent="0.25">
      <c r="A3" s="261">
        <v>39083</v>
      </c>
      <c r="B3" s="285">
        <v>3063.62</v>
      </c>
      <c r="C3" s="264" t="s">
        <v>158</v>
      </c>
    </row>
    <row r="4" spans="1:3" x14ac:dyDescent="0.25">
      <c r="A4" s="261">
        <v>38718</v>
      </c>
      <c r="B4" s="285">
        <v>3009.45</v>
      </c>
      <c r="C4" s="264" t="s">
        <v>159</v>
      </c>
    </row>
    <row r="5" spans="1:3" x14ac:dyDescent="0.25">
      <c r="A5" s="261">
        <v>38353</v>
      </c>
      <c r="B5" s="274">
        <v>2956.24</v>
      </c>
      <c r="C5" s="260" t="s">
        <v>160</v>
      </c>
    </row>
    <row r="6" spans="1:3" x14ac:dyDescent="0.25">
      <c r="A6" s="261">
        <v>37987</v>
      </c>
      <c r="B6" s="273">
        <v>2898.28</v>
      </c>
      <c r="C6" s="260" t="s">
        <v>161</v>
      </c>
    </row>
    <row r="7" spans="1:3" x14ac:dyDescent="0.25">
      <c r="A7" s="261">
        <v>37622</v>
      </c>
      <c r="B7" s="273">
        <v>2849.84</v>
      </c>
      <c r="C7" s="264" t="s">
        <v>162</v>
      </c>
    </row>
    <row r="8" spans="1:3" x14ac:dyDescent="0.25">
      <c r="A8" s="261">
        <v>37257</v>
      </c>
      <c r="B8" s="273">
        <v>2807.72</v>
      </c>
      <c r="C8" s="264" t="s">
        <v>163</v>
      </c>
    </row>
    <row r="9" spans="1:3" x14ac:dyDescent="0.25">
      <c r="A9" s="261">
        <v>36892</v>
      </c>
      <c r="B9" s="267">
        <v>18021</v>
      </c>
      <c r="C9" s="264" t="s">
        <v>96</v>
      </c>
    </row>
    <row r="10" spans="1:3" x14ac:dyDescent="0.25">
      <c r="A10" s="261">
        <v>36526</v>
      </c>
      <c r="B10" s="267">
        <v>17633</v>
      </c>
      <c r="C10" s="264" t="s">
        <v>97</v>
      </c>
    </row>
    <row r="11" spans="1:3" x14ac:dyDescent="0.25">
      <c r="A11" s="261">
        <v>36161</v>
      </c>
      <c r="B11" s="267">
        <v>17545</v>
      </c>
      <c r="C11" s="264" t="s">
        <v>98</v>
      </c>
    </row>
    <row r="12" spans="1:3" x14ac:dyDescent="0.25">
      <c r="A12" s="261">
        <v>35796</v>
      </c>
      <c r="B12" s="267">
        <v>17336</v>
      </c>
      <c r="C12" s="264" t="s">
        <v>99</v>
      </c>
    </row>
    <row r="13" spans="1:3" x14ac:dyDescent="0.25">
      <c r="A13" s="261">
        <v>35431</v>
      </c>
      <c r="B13" s="267">
        <v>17147</v>
      </c>
      <c r="C13" s="264" t="s">
        <v>247</v>
      </c>
    </row>
    <row r="14" spans="1:3" x14ac:dyDescent="0.25">
      <c r="A14" s="261">
        <v>35065</v>
      </c>
      <c r="B14" s="267">
        <v>16943</v>
      </c>
      <c r="C14" s="264" t="s">
        <v>248</v>
      </c>
    </row>
    <row r="15" spans="1:3" x14ac:dyDescent="0.25">
      <c r="A15" s="261">
        <v>34881</v>
      </c>
      <c r="B15" s="267">
        <v>16610</v>
      </c>
      <c r="C15" s="264" t="s">
        <v>249</v>
      </c>
    </row>
    <row r="16" spans="1:3" x14ac:dyDescent="0.25">
      <c r="A16" s="261">
        <v>34700</v>
      </c>
      <c r="B16" s="267">
        <v>16527</v>
      </c>
      <c r="C16" s="264" t="s">
        <v>250</v>
      </c>
    </row>
    <row r="17" spans="1:3" x14ac:dyDescent="0.25">
      <c r="A17" s="261">
        <v>34335</v>
      </c>
      <c r="B17" s="267">
        <v>16331</v>
      </c>
      <c r="C17" s="264" t="s">
        <v>251</v>
      </c>
    </row>
    <row r="18" spans="1:3" x14ac:dyDescent="0.25">
      <c r="A18" s="261">
        <v>33970</v>
      </c>
      <c r="B18" s="267">
        <v>16010</v>
      </c>
      <c r="C18" s="264" t="s">
        <v>252</v>
      </c>
    </row>
    <row r="19" spans="1:3" x14ac:dyDescent="0.25">
      <c r="A19" s="261">
        <v>33786</v>
      </c>
      <c r="B19" s="267">
        <v>15800</v>
      </c>
      <c r="C19" s="264" t="s">
        <v>164</v>
      </c>
    </row>
    <row r="20" spans="1:3" x14ac:dyDescent="0.25">
      <c r="A20" s="261">
        <v>33604</v>
      </c>
      <c r="B20" s="267">
        <v>15520</v>
      </c>
      <c r="C20" s="264" t="s">
        <v>164</v>
      </c>
    </row>
    <row r="21" spans="1:3" x14ac:dyDescent="0.25">
      <c r="A21" s="261">
        <v>33420</v>
      </c>
      <c r="B21" s="267">
        <v>15365</v>
      </c>
      <c r="C21" s="264" t="s">
        <v>165</v>
      </c>
    </row>
    <row r="22" spans="1:3" x14ac:dyDescent="0.25">
      <c r="A22" s="261">
        <v>33239</v>
      </c>
      <c r="B22" s="267">
        <v>15245</v>
      </c>
      <c r="C22" s="264" t="s">
        <v>166</v>
      </c>
    </row>
    <row r="23" spans="1:3" x14ac:dyDescent="0.25">
      <c r="A23" s="261">
        <v>33055</v>
      </c>
      <c r="B23" s="267">
        <v>14990</v>
      </c>
      <c r="C23" s="264" t="s">
        <v>167</v>
      </c>
    </row>
    <row r="24" spans="1:3" x14ac:dyDescent="0.25">
      <c r="A24" s="261">
        <v>32874</v>
      </c>
      <c r="B24" s="267">
        <v>14800</v>
      </c>
      <c r="C24" s="264" t="s">
        <v>167</v>
      </c>
    </row>
    <row r="25" spans="1:3" x14ac:dyDescent="0.25">
      <c r="A25" s="261">
        <v>32690</v>
      </c>
      <c r="B25" s="267">
        <v>14490</v>
      </c>
      <c r="C25" s="264" t="s">
        <v>168</v>
      </c>
    </row>
    <row r="26" spans="1:3" x14ac:dyDescent="0.25">
      <c r="A26" s="261">
        <v>32509</v>
      </c>
      <c r="B26" s="267">
        <v>14310</v>
      </c>
      <c r="C26" s="264" t="s">
        <v>168</v>
      </c>
    </row>
    <row r="27" spans="1:3" x14ac:dyDescent="0.25">
      <c r="A27" s="261">
        <v>32325</v>
      </c>
      <c r="B27" s="267">
        <v>14130</v>
      </c>
      <c r="C27" s="264" t="s">
        <v>169</v>
      </c>
    </row>
    <row r="28" spans="1:3" x14ac:dyDescent="0.25">
      <c r="A28" s="261">
        <v>32143</v>
      </c>
      <c r="B28" s="267">
        <v>13950</v>
      </c>
      <c r="C28" s="264" t="s">
        <v>169</v>
      </c>
    </row>
    <row r="29" spans="1:3" x14ac:dyDescent="0.25">
      <c r="A29" s="261">
        <v>31959</v>
      </c>
      <c r="B29" s="267">
        <v>13600</v>
      </c>
      <c r="C29" s="264" t="s">
        <v>170</v>
      </c>
    </row>
    <row r="30" spans="1:3" x14ac:dyDescent="0.25">
      <c r="A30" s="261">
        <v>31778</v>
      </c>
      <c r="B30" s="267">
        <v>13470</v>
      </c>
      <c r="C30" s="264" t="s">
        <v>170</v>
      </c>
    </row>
    <row r="31" spans="1:3" x14ac:dyDescent="0.25">
      <c r="A31" s="261">
        <v>31686</v>
      </c>
      <c r="B31" s="267">
        <v>13230</v>
      </c>
      <c r="C31" s="264" t="s">
        <v>171</v>
      </c>
    </row>
    <row r="32" spans="1:3" x14ac:dyDescent="0.25">
      <c r="A32" s="261">
        <v>31413</v>
      </c>
      <c r="B32" s="267">
        <v>13160</v>
      </c>
      <c r="C32" s="264" t="s">
        <v>172</v>
      </c>
    </row>
    <row r="33" spans="1:3" x14ac:dyDescent="0.25">
      <c r="A33" s="261">
        <v>31229</v>
      </c>
      <c r="B33" s="267">
        <v>12990</v>
      </c>
      <c r="C33" s="264" t="s">
        <v>173</v>
      </c>
    </row>
    <row r="34" spans="1:3" x14ac:dyDescent="0.25">
      <c r="A34" s="261">
        <v>31048</v>
      </c>
      <c r="B34" s="267">
        <v>12640</v>
      </c>
      <c r="C34" s="264" t="s">
        <v>174</v>
      </c>
    </row>
    <row r="35" spans="1:3" x14ac:dyDescent="0.25">
      <c r="A35" s="261">
        <v>30864</v>
      </c>
      <c r="B35" s="267">
        <v>12220</v>
      </c>
      <c r="C35" s="264" t="s">
        <v>175</v>
      </c>
    </row>
    <row r="36" spans="1:3" x14ac:dyDescent="0.25">
      <c r="A36" s="261">
        <v>30682</v>
      </c>
      <c r="B36" s="267">
        <v>11960</v>
      </c>
      <c r="C36" s="264" t="s">
        <v>176</v>
      </c>
    </row>
    <row r="37" spans="1:3" x14ac:dyDescent="0.25">
      <c r="A37" s="261">
        <v>30498</v>
      </c>
      <c r="B37" s="267">
        <v>11750</v>
      </c>
      <c r="C37" s="264" t="s">
        <v>177</v>
      </c>
    </row>
    <row r="38" spans="1:3" x14ac:dyDescent="0.25">
      <c r="A38" s="261">
        <v>30317</v>
      </c>
      <c r="B38" s="267">
        <v>11300</v>
      </c>
      <c r="C38" s="264" t="s">
        <v>178</v>
      </c>
    </row>
    <row r="39" spans="1:3" x14ac:dyDescent="0.25">
      <c r="A39" s="261">
        <v>30133</v>
      </c>
      <c r="B39" s="267">
        <v>10900</v>
      </c>
      <c r="C39" s="264" t="s">
        <v>104</v>
      </c>
    </row>
    <row r="40" spans="1:3" x14ac:dyDescent="0.25">
      <c r="A40" s="261">
        <v>29952</v>
      </c>
      <c r="B40" s="267">
        <v>10100</v>
      </c>
      <c r="C40" s="264" t="s">
        <v>183</v>
      </c>
    </row>
    <row r="41" spans="1:3" x14ac:dyDescent="0.25">
      <c r="A41" s="261">
        <v>29768</v>
      </c>
      <c r="B41" s="267">
        <v>9400</v>
      </c>
      <c r="C41" s="264" t="s">
        <v>184</v>
      </c>
    </row>
    <row r="42" spans="1:3" x14ac:dyDescent="0.25">
      <c r="A42" s="261">
        <v>29587</v>
      </c>
      <c r="B42" s="267">
        <v>8500</v>
      </c>
      <c r="C42" s="264" t="s">
        <v>185</v>
      </c>
    </row>
    <row r="43" spans="1:3" x14ac:dyDescent="0.25">
      <c r="A43" s="261">
        <v>29373</v>
      </c>
      <c r="B43" s="267">
        <v>7900</v>
      </c>
      <c r="C43" s="264" t="s">
        <v>186</v>
      </c>
    </row>
    <row r="44" spans="1:3" x14ac:dyDescent="0.25">
      <c r="A44" s="261">
        <v>29190</v>
      </c>
      <c r="B44" s="267">
        <v>7400</v>
      </c>
      <c r="C44" s="264" t="s">
        <v>187</v>
      </c>
    </row>
    <row r="45" spans="1:3" x14ac:dyDescent="0.25">
      <c r="A45" s="261">
        <v>29037</v>
      </c>
      <c r="B45" s="267">
        <v>7000</v>
      </c>
      <c r="C45" s="264" t="s">
        <v>188</v>
      </c>
    </row>
    <row r="46" spans="1:3" x14ac:dyDescent="0.25">
      <c r="A46" s="261">
        <v>28856</v>
      </c>
      <c r="B46" s="267">
        <v>6400</v>
      </c>
      <c r="C46" s="264" t="s">
        <v>189</v>
      </c>
    </row>
    <row r="47" spans="1:3" x14ac:dyDescent="0.25">
      <c r="A47" s="261">
        <v>28672</v>
      </c>
      <c r="B47" s="267">
        <v>5800</v>
      </c>
      <c r="C47" s="264" t="s">
        <v>190</v>
      </c>
    </row>
    <row r="48" spans="1:3" x14ac:dyDescent="0.25">
      <c r="A48" s="261">
        <v>28460</v>
      </c>
      <c r="B48" s="267">
        <v>5250</v>
      </c>
      <c r="C48" s="264" t="s">
        <v>191</v>
      </c>
    </row>
    <row r="49" spans="1:3" x14ac:dyDescent="0.25">
      <c r="A49" s="261">
        <v>28307</v>
      </c>
      <c r="B49" s="267">
        <v>4750</v>
      </c>
      <c r="C49" s="264" t="s">
        <v>192</v>
      </c>
    </row>
    <row r="50" spans="1:3" x14ac:dyDescent="0.25">
      <c r="A50" s="261">
        <v>28126</v>
      </c>
      <c r="B50" s="267">
        <v>4300</v>
      </c>
      <c r="C50" s="264" t="s">
        <v>193</v>
      </c>
    </row>
    <row r="51" spans="1:3" x14ac:dyDescent="0.25">
      <c r="A51" s="261">
        <v>27942</v>
      </c>
      <c r="B51" s="267">
        <v>4000</v>
      </c>
      <c r="C51" s="264" t="s">
        <v>194</v>
      </c>
    </row>
    <row r="52" spans="1:3" x14ac:dyDescent="0.25">
      <c r="A52" s="261">
        <v>27760</v>
      </c>
      <c r="B52" s="267">
        <v>3750</v>
      </c>
      <c r="C52" s="264" t="s">
        <v>195</v>
      </c>
    </row>
    <row r="53" spans="1:3" x14ac:dyDescent="0.25">
      <c r="A53" s="261">
        <v>27485</v>
      </c>
      <c r="B53" s="267">
        <v>3500</v>
      </c>
      <c r="C53" s="264" t="s">
        <v>196</v>
      </c>
    </row>
    <row r="54" spans="1:3" x14ac:dyDescent="0.25">
      <c r="A54" s="261">
        <v>27395</v>
      </c>
      <c r="B54" s="267">
        <v>3250</v>
      </c>
      <c r="C54" s="264" t="s">
        <v>197</v>
      </c>
    </row>
    <row r="55" spans="1:3" x14ac:dyDescent="0.25">
      <c r="A55" s="261">
        <v>27211</v>
      </c>
      <c r="B55" s="267">
        <v>3000</v>
      </c>
      <c r="C55" s="264" t="s">
        <v>198</v>
      </c>
    </row>
    <row r="56" spans="1:3" x14ac:dyDescent="0.25">
      <c r="A56" s="261">
        <v>27030</v>
      </c>
      <c r="B56" s="267">
        <v>2450</v>
      </c>
      <c r="C56" s="264" t="s">
        <v>199</v>
      </c>
    </row>
    <row r="57" spans="1:3" x14ac:dyDescent="0.25">
      <c r="A57" s="261">
        <v>26846</v>
      </c>
      <c r="B57" s="267">
        <v>2250</v>
      </c>
      <c r="C57" s="264" t="s">
        <v>200</v>
      </c>
    </row>
    <row r="58" spans="1:3" x14ac:dyDescent="0.25">
      <c r="A58" s="261">
        <v>26573</v>
      </c>
      <c r="B58" s="267">
        <v>2100</v>
      </c>
      <c r="C58" s="264" t="s">
        <v>201</v>
      </c>
    </row>
    <row r="59" spans="1:3" x14ac:dyDescent="0.25">
      <c r="A59" s="261">
        <v>26207</v>
      </c>
      <c r="B59" s="267">
        <v>1850</v>
      </c>
      <c r="C59" s="264" t="s">
        <v>202</v>
      </c>
    </row>
    <row r="60" spans="1:3" x14ac:dyDescent="0.25">
      <c r="A60" s="261">
        <v>25842</v>
      </c>
      <c r="B60" s="267">
        <v>1750</v>
      </c>
      <c r="C60" s="264" t="s">
        <v>204</v>
      </c>
    </row>
    <row r="61" spans="1:3" x14ac:dyDescent="0.25">
      <c r="A61" s="261">
        <v>25477</v>
      </c>
      <c r="B61" s="267">
        <v>1650</v>
      </c>
      <c r="C61" s="264" t="s">
        <v>205</v>
      </c>
    </row>
    <row r="62" spans="1:3" x14ac:dyDescent="0.25">
      <c r="A62" s="261">
        <v>25020</v>
      </c>
      <c r="B62" s="267">
        <v>1550</v>
      </c>
      <c r="C62" s="264" t="s">
        <v>206</v>
      </c>
    </row>
    <row r="63" spans="1:3" x14ac:dyDescent="0.25">
      <c r="A63" s="261">
        <v>24838</v>
      </c>
      <c r="B63" s="267">
        <v>1450</v>
      </c>
      <c r="C63" s="264" t="s">
        <v>207</v>
      </c>
    </row>
    <row r="64" spans="1:3" x14ac:dyDescent="0.25">
      <c r="A64" s="261">
        <v>24746</v>
      </c>
      <c r="B64" s="267">
        <v>1400</v>
      </c>
      <c r="C64" s="264" t="s">
        <v>208</v>
      </c>
    </row>
    <row r="65" spans="1:3" x14ac:dyDescent="0.25">
      <c r="A65" s="261">
        <v>24473</v>
      </c>
      <c r="B65" s="267">
        <v>1300</v>
      </c>
      <c r="C65" s="264" t="s">
        <v>209</v>
      </c>
    </row>
    <row r="66" spans="1:3" x14ac:dyDescent="0.25">
      <c r="A66" s="261">
        <v>24289</v>
      </c>
      <c r="B66" s="267">
        <v>1250</v>
      </c>
      <c r="C66" s="264" t="s">
        <v>210</v>
      </c>
    </row>
    <row r="67" spans="1:3" x14ac:dyDescent="0.25">
      <c r="A67" s="261">
        <v>24108</v>
      </c>
      <c r="B67" s="267">
        <v>1150</v>
      </c>
      <c r="C67" s="264" t="s">
        <v>211</v>
      </c>
    </row>
    <row r="68" spans="1:3" x14ac:dyDescent="0.25">
      <c r="A68" s="261">
        <v>23924</v>
      </c>
      <c r="B68" s="267">
        <v>1100</v>
      </c>
      <c r="C68" s="264" t="s">
        <v>212</v>
      </c>
    </row>
    <row r="69" spans="1:3" x14ac:dyDescent="0.25">
      <c r="A69" s="261">
        <v>23682</v>
      </c>
      <c r="B69" s="267">
        <v>1000</v>
      </c>
      <c r="C69" s="264" t="s">
        <v>212</v>
      </c>
    </row>
    <row r="70" spans="1:3" x14ac:dyDescent="0.25">
      <c r="A70" s="261">
        <v>23377</v>
      </c>
      <c r="B70" s="267">
        <v>900</v>
      </c>
      <c r="C70" s="264" t="s">
        <v>213</v>
      </c>
    </row>
    <row r="71" spans="1:3" x14ac:dyDescent="0.25">
      <c r="A71" s="266">
        <v>23193</v>
      </c>
      <c r="B71" s="267">
        <v>800</v>
      </c>
      <c r="C71" s="264" t="s">
        <v>213</v>
      </c>
    </row>
    <row r="72" spans="1:3" x14ac:dyDescent="0.25">
      <c r="A72" s="261">
        <v>22737</v>
      </c>
      <c r="B72" s="267">
        <v>800</v>
      </c>
      <c r="C72" s="264" t="s">
        <v>214</v>
      </c>
    </row>
    <row r="74" spans="1:3" x14ac:dyDescent="0.25">
      <c r="B74" s="51" t="s">
        <v>287</v>
      </c>
    </row>
    <row r="75" spans="1:3" x14ac:dyDescent="0.25">
      <c r="B75" t="s">
        <v>288</v>
      </c>
    </row>
  </sheetData>
  <phoneticPr fontId="27" type="noConversion"/>
  <pageMargins left="0.7" right="0.7" top="0.75" bottom="0.75" header="0.3" footer="0.3"/>
  <extLst>
    <ext xmlns:mx="http://schemas.microsoft.com/office/mac/excel/2008/main" uri="http://schemas.microsoft.com/office/mac/excel/2008/main">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pane xSplit="1" ySplit="2" topLeftCell="B3" activePane="bottomRight" state="frozen"/>
      <selection pane="topRight" activeCell="B1" sqref="B1"/>
      <selection pane="bottomLeft" activeCell="A3" sqref="A3"/>
      <selection pane="bottomRight" activeCell="G29" sqref="G29"/>
    </sheetView>
  </sheetViews>
  <sheetFormatPr baseColWidth="10" defaultColWidth="11.42578125" defaultRowHeight="15" x14ac:dyDescent="0.25"/>
  <cols>
    <col min="3" max="3" width="13.42578125" customWidth="1"/>
    <col min="5" max="5" width="13.140625" customWidth="1"/>
    <col min="8" max="8" width="23.28515625" customWidth="1"/>
    <col min="9" max="9" width="36.140625" customWidth="1"/>
  </cols>
  <sheetData>
    <row r="1" spans="1:9" x14ac:dyDescent="0.25">
      <c r="A1" s="427" t="s">
        <v>119</v>
      </c>
      <c r="B1" s="428" t="s">
        <v>241</v>
      </c>
      <c r="C1" s="428"/>
      <c r="D1" s="429" t="s">
        <v>150</v>
      </c>
      <c r="E1" s="428"/>
      <c r="F1" s="430" t="s">
        <v>129</v>
      </c>
      <c r="G1" s="430" t="s">
        <v>130</v>
      </c>
      <c r="H1" s="431" t="s">
        <v>149</v>
      </c>
      <c r="I1" s="426" t="s">
        <v>55</v>
      </c>
    </row>
    <row r="2" spans="1:9" ht="30" x14ac:dyDescent="0.25">
      <c r="A2" s="427"/>
      <c r="B2" s="276" t="s">
        <v>131</v>
      </c>
      <c r="C2" s="276" t="s">
        <v>132</v>
      </c>
      <c r="D2" s="276" t="s">
        <v>131</v>
      </c>
      <c r="E2" s="277" t="s">
        <v>132</v>
      </c>
      <c r="F2" s="430"/>
      <c r="G2" s="430"/>
      <c r="H2" s="431"/>
      <c r="I2" s="426"/>
    </row>
    <row r="3" spans="1:9" x14ac:dyDescent="0.25">
      <c r="A3" s="266">
        <v>21916</v>
      </c>
      <c r="B3" s="278">
        <v>723.8</v>
      </c>
      <c r="C3" s="279">
        <v>72.37</v>
      </c>
      <c r="D3" s="280">
        <v>686.4</v>
      </c>
      <c r="E3" s="280">
        <v>68.64</v>
      </c>
      <c r="F3" s="280">
        <v>361.9</v>
      </c>
      <c r="G3" s="280">
        <v>34</v>
      </c>
      <c r="H3" s="264" t="s">
        <v>133</v>
      </c>
      <c r="I3" s="269"/>
    </row>
    <row r="4" spans="1:9" x14ac:dyDescent="0.25">
      <c r="A4" s="266">
        <v>20455</v>
      </c>
      <c r="B4" s="281">
        <v>72380</v>
      </c>
      <c r="C4" s="281">
        <v>7238</v>
      </c>
      <c r="D4" s="282">
        <v>68640</v>
      </c>
      <c r="E4" s="282">
        <v>6864</v>
      </c>
      <c r="F4" s="282">
        <v>36190</v>
      </c>
      <c r="G4" s="282">
        <v>3400</v>
      </c>
      <c r="H4" s="264" t="s">
        <v>134</v>
      </c>
      <c r="I4" s="269" t="s">
        <v>151</v>
      </c>
    </row>
    <row r="5" spans="1:9" x14ac:dyDescent="0.25">
      <c r="A5" s="266">
        <v>19725</v>
      </c>
      <c r="B5" s="281">
        <v>65800</v>
      </c>
      <c r="C5" s="282">
        <v>6580</v>
      </c>
      <c r="D5" s="282">
        <v>62400</v>
      </c>
      <c r="E5" s="282">
        <v>6240</v>
      </c>
      <c r="F5" s="282">
        <v>32900</v>
      </c>
      <c r="G5" s="282">
        <v>3400</v>
      </c>
      <c r="H5" s="264" t="s">
        <v>135</v>
      </c>
      <c r="I5" s="269"/>
    </row>
    <row r="6" spans="1:9" x14ac:dyDescent="0.25">
      <c r="A6" s="266">
        <v>18902</v>
      </c>
      <c r="B6" s="282">
        <v>59800</v>
      </c>
      <c r="C6" s="282">
        <v>5980</v>
      </c>
      <c r="D6" s="282">
        <v>56400</v>
      </c>
      <c r="E6" s="282">
        <v>5640</v>
      </c>
      <c r="F6" s="282">
        <v>29900</v>
      </c>
      <c r="G6" s="282">
        <v>3400</v>
      </c>
      <c r="H6" s="264" t="s">
        <v>136</v>
      </c>
      <c r="I6" s="269"/>
    </row>
    <row r="7" spans="1:9" x14ac:dyDescent="0.25">
      <c r="A7" s="266">
        <v>18629</v>
      </c>
      <c r="B7" s="282">
        <v>52000</v>
      </c>
      <c r="C7" s="282">
        <v>5200</v>
      </c>
      <c r="D7" s="282">
        <v>49000</v>
      </c>
      <c r="E7" s="282">
        <v>4900</v>
      </c>
      <c r="F7" s="283">
        <v>26000</v>
      </c>
      <c r="G7" s="282">
        <v>3000</v>
      </c>
      <c r="H7" s="264" t="s">
        <v>137</v>
      </c>
      <c r="I7" s="269"/>
    </row>
    <row r="8" spans="1:9" x14ac:dyDescent="0.25">
      <c r="A8" s="266">
        <v>18264</v>
      </c>
      <c r="B8" s="283">
        <v>45000</v>
      </c>
      <c r="C8" s="282">
        <v>4500</v>
      </c>
      <c r="D8" s="282">
        <v>42000</v>
      </c>
      <c r="E8" s="282">
        <v>4200</v>
      </c>
      <c r="F8" s="283">
        <v>22500</v>
      </c>
      <c r="G8" s="282">
        <v>3000</v>
      </c>
      <c r="H8" s="264" t="s">
        <v>138</v>
      </c>
      <c r="I8" s="269"/>
    </row>
    <row r="9" spans="1:9" x14ac:dyDescent="0.25">
      <c r="A9" s="266">
        <v>17989</v>
      </c>
      <c r="B9" s="283">
        <v>39000</v>
      </c>
      <c r="C9" s="282">
        <v>3900</v>
      </c>
      <c r="D9" s="282">
        <v>36000</v>
      </c>
      <c r="E9" s="282">
        <v>3600</v>
      </c>
      <c r="F9" s="283">
        <v>19500</v>
      </c>
      <c r="G9" s="282">
        <v>3000</v>
      </c>
      <c r="H9" s="264" t="s">
        <v>139</v>
      </c>
      <c r="I9" s="269"/>
    </row>
    <row r="10" spans="1:9" x14ac:dyDescent="0.25">
      <c r="A10" s="266">
        <v>17807</v>
      </c>
      <c r="B10" s="283">
        <v>34000</v>
      </c>
      <c r="C10" s="282">
        <v>3400</v>
      </c>
      <c r="D10" s="282">
        <v>31000</v>
      </c>
      <c r="E10" s="282">
        <v>3100</v>
      </c>
      <c r="F10" s="283">
        <v>17000</v>
      </c>
      <c r="G10" s="282">
        <v>3000</v>
      </c>
      <c r="H10" s="264" t="s">
        <v>140</v>
      </c>
      <c r="I10" s="269"/>
    </row>
    <row r="11" spans="1:9" x14ac:dyDescent="0.25">
      <c r="A11" s="266">
        <v>17715</v>
      </c>
      <c r="B11" s="283">
        <v>29000</v>
      </c>
      <c r="C11" s="282">
        <v>2900</v>
      </c>
      <c r="D11" s="282">
        <v>26000</v>
      </c>
      <c r="E11" s="282">
        <v>2600</v>
      </c>
      <c r="F11" s="283">
        <v>14500</v>
      </c>
      <c r="G11" s="282">
        <v>3000</v>
      </c>
      <c r="H11" s="264" t="s">
        <v>141</v>
      </c>
      <c r="I11" s="269"/>
    </row>
    <row r="12" spans="1:9" x14ac:dyDescent="0.25">
      <c r="A12" s="266">
        <v>17533</v>
      </c>
      <c r="B12" s="283">
        <v>22000</v>
      </c>
      <c r="C12" s="282">
        <v>2000</v>
      </c>
      <c r="D12" s="282">
        <v>19000</v>
      </c>
      <c r="E12" s="282">
        <v>2000</v>
      </c>
      <c r="F12" s="283">
        <v>5000</v>
      </c>
      <c r="G12" s="282">
        <v>3000</v>
      </c>
      <c r="H12" s="264" t="s">
        <v>142</v>
      </c>
      <c r="I12" s="269"/>
    </row>
    <row r="13" spans="1:9" x14ac:dyDescent="0.25">
      <c r="A13" s="266">
        <v>17380</v>
      </c>
      <c r="B13" s="283">
        <v>18000</v>
      </c>
      <c r="C13" s="282">
        <v>2000</v>
      </c>
      <c r="D13" s="282">
        <v>15000</v>
      </c>
      <c r="E13" s="282">
        <v>2000</v>
      </c>
      <c r="F13" s="283">
        <v>5000</v>
      </c>
      <c r="G13" s="282">
        <v>3000</v>
      </c>
      <c r="H13" s="264" t="s">
        <v>143</v>
      </c>
      <c r="I13" s="269"/>
    </row>
    <row r="14" spans="1:9" x14ac:dyDescent="0.25">
      <c r="A14" s="266">
        <v>16984</v>
      </c>
      <c r="B14" s="283">
        <v>15000</v>
      </c>
      <c r="C14" s="282">
        <v>2000</v>
      </c>
      <c r="D14" s="282">
        <v>12000</v>
      </c>
      <c r="E14" s="282">
        <v>2000</v>
      </c>
      <c r="F14" s="283">
        <v>4000</v>
      </c>
      <c r="G14" s="282">
        <v>3000</v>
      </c>
      <c r="H14" s="264" t="s">
        <v>144</v>
      </c>
      <c r="I14" s="269"/>
    </row>
    <row r="15" spans="1:9" x14ac:dyDescent="0.25">
      <c r="A15" s="266">
        <v>16803</v>
      </c>
      <c r="B15" s="283">
        <v>10800</v>
      </c>
      <c r="C15" s="282">
        <v>1500</v>
      </c>
      <c r="D15" s="282">
        <v>8200</v>
      </c>
      <c r="E15" s="282">
        <v>1500</v>
      </c>
      <c r="F15" s="283">
        <v>3000</v>
      </c>
      <c r="G15" s="283">
        <v>2400</v>
      </c>
      <c r="H15" s="264" t="s">
        <v>145</v>
      </c>
      <c r="I15" s="269"/>
    </row>
    <row r="16" spans="1:9" ht="30" x14ac:dyDescent="0.25">
      <c r="A16" s="266">
        <v>16438</v>
      </c>
      <c r="B16" s="283">
        <v>7200</v>
      </c>
      <c r="C16" s="282">
        <v>1000</v>
      </c>
      <c r="D16" s="282">
        <v>5400</v>
      </c>
      <c r="E16" s="282">
        <v>1000</v>
      </c>
      <c r="F16" s="283">
        <v>2000</v>
      </c>
      <c r="G16" s="283">
        <v>1600</v>
      </c>
      <c r="H16" s="268" t="s">
        <v>152</v>
      </c>
      <c r="I16" s="269"/>
    </row>
    <row r="17" spans="1:9" x14ac:dyDescent="0.25">
      <c r="A17" s="266">
        <v>14977</v>
      </c>
      <c r="B17" s="283">
        <v>3600</v>
      </c>
      <c r="C17" s="282">
        <v>500</v>
      </c>
      <c r="D17" s="282">
        <v>3600</v>
      </c>
      <c r="E17" s="282">
        <v>500</v>
      </c>
      <c r="F17" s="283">
        <v>1000</v>
      </c>
      <c r="G17" s="283">
        <v>1600</v>
      </c>
      <c r="H17" s="264" t="s">
        <v>146</v>
      </c>
      <c r="I17" s="269"/>
    </row>
    <row r="18" spans="1:9" x14ac:dyDescent="0.25">
      <c r="A18" s="45"/>
      <c r="B18" s="45"/>
      <c r="C18" s="45"/>
      <c r="D18" s="45"/>
      <c r="E18" s="45"/>
      <c r="F18" s="45"/>
      <c r="G18" s="45"/>
      <c r="H18" s="45"/>
      <c r="I18" s="44"/>
    </row>
    <row r="19" spans="1:9" x14ac:dyDescent="0.25">
      <c r="A19" s="46"/>
      <c r="B19" s="50" t="s">
        <v>147</v>
      </c>
      <c r="C19" s="45"/>
      <c r="D19" s="45"/>
      <c r="E19" s="45"/>
      <c r="F19" s="45"/>
      <c r="G19" s="45"/>
      <c r="H19" s="45"/>
      <c r="I19" s="44"/>
    </row>
    <row r="20" spans="1:9" x14ac:dyDescent="0.25">
      <c r="A20" s="47"/>
      <c r="B20" s="48" t="s">
        <v>148</v>
      </c>
      <c r="C20" s="48"/>
      <c r="D20" s="48"/>
      <c r="E20" s="48"/>
      <c r="F20" s="48"/>
      <c r="G20" s="48"/>
      <c r="H20" s="48"/>
    </row>
    <row r="21" spans="1:9" x14ac:dyDescent="0.25">
      <c r="A21" s="47"/>
      <c r="B21" s="49" t="s">
        <v>242</v>
      </c>
      <c r="C21" s="48"/>
      <c r="D21" s="48"/>
      <c r="E21" s="48"/>
      <c r="F21" s="48"/>
      <c r="G21" s="48"/>
      <c r="H21" s="48"/>
    </row>
    <row r="22" spans="1:9" x14ac:dyDescent="0.25">
      <c r="A22" s="48"/>
      <c r="B22" s="48" t="s">
        <v>243</v>
      </c>
      <c r="C22" s="48"/>
      <c r="D22" s="48"/>
      <c r="E22" s="48"/>
      <c r="F22" s="48"/>
      <c r="G22" s="48"/>
      <c r="H22" s="48"/>
    </row>
  </sheetData>
  <mergeCells count="7">
    <mergeCell ref="I1:I2"/>
    <mergeCell ref="A1:A2"/>
    <mergeCell ref="B1:C1"/>
    <mergeCell ref="D1:E1"/>
    <mergeCell ref="F1:F2"/>
    <mergeCell ref="G1:G2"/>
    <mergeCell ref="H1:H2"/>
  </mergeCells>
  <phoneticPr fontId="27" type="noConversion"/>
  <pageMargins left="0.7" right="0.7" top="0.75" bottom="0.75" header="0.3" footer="0.3"/>
  <extLst>
    <ext xmlns:mx="http://schemas.microsoft.com/office/mac/excel/2008/main" uri="http://schemas.microsoft.com/office/mac/excel/2008/main">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workbookViewId="0">
      <pane xSplit="1" ySplit="2" topLeftCell="B12" activePane="bottomRight" state="frozen"/>
      <selection pane="topRight" activeCell="B1" sqref="B1"/>
      <selection pane="bottomLeft" activeCell="A3" sqref="A3"/>
      <selection pane="bottomRight" activeCell="G29" sqref="G29"/>
    </sheetView>
  </sheetViews>
  <sheetFormatPr baseColWidth="10" defaultColWidth="11.42578125" defaultRowHeight="15" x14ac:dyDescent="0.25"/>
  <cols>
    <col min="1" max="1" width="11.42578125" style="256"/>
    <col min="2" max="2" width="13.42578125" style="256" customWidth="1"/>
    <col min="3" max="3" width="19.85546875" style="256" customWidth="1"/>
    <col min="4" max="4" width="29.140625" style="256" customWidth="1"/>
    <col min="5" max="16384" width="11.42578125" style="256"/>
  </cols>
  <sheetData>
    <row r="1" spans="1:5" x14ac:dyDescent="0.25">
      <c r="A1" s="432" t="s">
        <v>119</v>
      </c>
      <c r="B1" s="434" t="s">
        <v>153</v>
      </c>
      <c r="C1" s="435"/>
      <c r="D1" s="436" t="s">
        <v>149</v>
      </c>
    </row>
    <row r="2" spans="1:5" x14ac:dyDescent="0.25">
      <c r="A2" s="433"/>
      <c r="B2" s="270" t="s">
        <v>155</v>
      </c>
      <c r="C2" s="271" t="s">
        <v>156</v>
      </c>
      <c r="D2" s="437"/>
    </row>
    <row r="3" spans="1:5" x14ac:dyDescent="0.25">
      <c r="A3" s="261">
        <v>39448</v>
      </c>
      <c r="B3" s="272">
        <v>4439.9799999999996</v>
      </c>
      <c r="C3" s="272">
        <v>7326.61</v>
      </c>
      <c r="D3" s="264" t="s">
        <v>157</v>
      </c>
      <c r="E3" s="269"/>
    </row>
    <row r="4" spans="1:5" x14ac:dyDescent="0.25">
      <c r="A4" s="261">
        <v>39083</v>
      </c>
      <c r="B4" s="273">
        <v>4391.68</v>
      </c>
      <c r="C4" s="272">
        <v>7246.9</v>
      </c>
      <c r="D4" s="264" t="s">
        <v>158</v>
      </c>
      <c r="E4" s="269"/>
    </row>
    <row r="5" spans="1:5" x14ac:dyDescent="0.25">
      <c r="A5" s="266">
        <v>38718</v>
      </c>
      <c r="B5" s="272">
        <v>4314.03</v>
      </c>
      <c r="C5" s="272">
        <v>7118.77</v>
      </c>
      <c r="D5" s="264" t="s">
        <v>159</v>
      </c>
      <c r="E5" s="269"/>
    </row>
    <row r="6" spans="1:5" x14ac:dyDescent="0.25">
      <c r="A6" s="266">
        <v>38353</v>
      </c>
      <c r="B6" s="274">
        <v>4237.76</v>
      </c>
      <c r="C6" s="274">
        <v>6992.9</v>
      </c>
      <c r="D6" s="260" t="s">
        <v>160</v>
      </c>
      <c r="E6" s="269"/>
    </row>
    <row r="7" spans="1:5" x14ac:dyDescent="0.25">
      <c r="A7" s="266">
        <v>37987</v>
      </c>
      <c r="B7" s="275">
        <v>4154.67</v>
      </c>
      <c r="C7" s="275">
        <v>6855.79</v>
      </c>
      <c r="D7" s="260" t="s">
        <v>161</v>
      </c>
      <c r="E7" s="269"/>
    </row>
    <row r="8" spans="1:5" ht="30" x14ac:dyDescent="0.25">
      <c r="A8" s="266">
        <v>37622</v>
      </c>
      <c r="B8" s="275">
        <v>4085.23</v>
      </c>
      <c r="C8" s="275">
        <v>6741.19</v>
      </c>
      <c r="D8" s="264" t="s">
        <v>162</v>
      </c>
      <c r="E8" s="269"/>
    </row>
    <row r="9" spans="1:5" x14ac:dyDescent="0.25">
      <c r="A9" s="266">
        <v>37257</v>
      </c>
      <c r="B9" s="274">
        <v>4024.86</v>
      </c>
      <c r="C9" s="275">
        <v>6641.57</v>
      </c>
      <c r="D9" s="264" t="s">
        <v>163</v>
      </c>
      <c r="E9" s="269"/>
    </row>
    <row r="10" spans="1:5" ht="30" x14ac:dyDescent="0.25">
      <c r="A10" s="266">
        <v>36892</v>
      </c>
      <c r="B10" s="262">
        <v>25833</v>
      </c>
      <c r="C10" s="262">
        <v>42628</v>
      </c>
      <c r="D10" s="264" t="s">
        <v>96</v>
      </c>
      <c r="E10" s="269"/>
    </row>
    <row r="11" spans="1:5" x14ac:dyDescent="0.25">
      <c r="A11" s="266">
        <v>36526</v>
      </c>
      <c r="B11" s="262">
        <v>25277</v>
      </c>
      <c r="C11" s="262">
        <v>41711</v>
      </c>
      <c r="D11" s="264" t="s">
        <v>97</v>
      </c>
      <c r="E11" s="269"/>
    </row>
    <row r="12" spans="1:5" x14ac:dyDescent="0.25">
      <c r="A12" s="266">
        <v>36161</v>
      </c>
      <c r="B12" s="262">
        <v>24940</v>
      </c>
      <c r="C12" s="262">
        <v>41125</v>
      </c>
      <c r="D12" s="264" t="s">
        <v>98</v>
      </c>
      <c r="E12" s="269"/>
    </row>
    <row r="13" spans="1:5" x14ac:dyDescent="0.25">
      <c r="A13" s="266">
        <v>35796</v>
      </c>
      <c r="B13" s="262">
        <v>24315</v>
      </c>
      <c r="C13" s="262">
        <v>40048</v>
      </c>
      <c r="D13" s="264" t="s">
        <v>99</v>
      </c>
      <c r="E13" s="269"/>
    </row>
    <row r="14" spans="1:5" x14ac:dyDescent="0.25">
      <c r="A14" s="266">
        <v>35431</v>
      </c>
      <c r="B14" s="262">
        <v>24050</v>
      </c>
      <c r="C14" s="262">
        <v>39612</v>
      </c>
      <c r="D14" s="264" t="s">
        <v>247</v>
      </c>
      <c r="E14" s="269"/>
    </row>
    <row r="15" spans="1:5" x14ac:dyDescent="0.25">
      <c r="A15" s="266">
        <v>35065</v>
      </c>
      <c r="B15" s="262">
        <v>23764</v>
      </c>
      <c r="C15" s="262">
        <v>39142</v>
      </c>
      <c r="D15" s="264" t="s">
        <v>248</v>
      </c>
      <c r="E15" s="269"/>
    </row>
    <row r="16" spans="1:5" x14ac:dyDescent="0.25">
      <c r="A16" s="266">
        <v>34881</v>
      </c>
      <c r="B16" s="262">
        <v>23259</v>
      </c>
      <c r="C16" s="262">
        <v>38305</v>
      </c>
      <c r="D16" s="264" t="s">
        <v>249</v>
      </c>
      <c r="E16" s="269"/>
    </row>
    <row r="17" spans="1:5" x14ac:dyDescent="0.25">
      <c r="A17" s="266">
        <v>34700</v>
      </c>
      <c r="B17" s="262">
        <v>22256</v>
      </c>
      <c r="C17" s="262">
        <v>36522</v>
      </c>
      <c r="D17" s="264" t="s">
        <v>250</v>
      </c>
      <c r="E17" s="269"/>
    </row>
    <row r="18" spans="1:5" x14ac:dyDescent="0.25">
      <c r="A18" s="266">
        <v>34335</v>
      </c>
      <c r="B18" s="262">
        <v>21992</v>
      </c>
      <c r="C18" s="262">
        <v>36088</v>
      </c>
      <c r="D18" s="264" t="s">
        <v>215</v>
      </c>
      <c r="E18" s="269"/>
    </row>
    <row r="19" spans="1:5" x14ac:dyDescent="0.25">
      <c r="A19" s="266">
        <v>33970</v>
      </c>
      <c r="B19" s="262">
        <v>21560</v>
      </c>
      <c r="C19" s="262">
        <v>35380</v>
      </c>
      <c r="D19" s="264" t="s">
        <v>252</v>
      </c>
      <c r="E19" s="269"/>
    </row>
    <row r="20" spans="1:5" x14ac:dyDescent="0.25">
      <c r="A20" s="266">
        <v>33786</v>
      </c>
      <c r="B20" s="262">
        <v>21280</v>
      </c>
      <c r="C20" s="262">
        <v>34920</v>
      </c>
      <c r="D20" s="264" t="s">
        <v>164</v>
      </c>
      <c r="E20" s="269"/>
    </row>
    <row r="21" spans="1:5" x14ac:dyDescent="0.25">
      <c r="A21" s="266">
        <v>33604</v>
      </c>
      <c r="B21" s="262">
        <v>20900</v>
      </c>
      <c r="C21" s="262">
        <v>34300</v>
      </c>
      <c r="D21" s="264" t="s">
        <v>164</v>
      </c>
      <c r="E21" s="269"/>
    </row>
    <row r="22" spans="1:5" x14ac:dyDescent="0.25">
      <c r="A22" s="266">
        <v>33420</v>
      </c>
      <c r="B22" s="262">
        <v>20690</v>
      </c>
      <c r="C22" s="262">
        <v>41380</v>
      </c>
      <c r="D22" s="264" t="s">
        <v>216</v>
      </c>
      <c r="E22" s="269"/>
    </row>
    <row r="23" spans="1:5" x14ac:dyDescent="0.25">
      <c r="A23" s="266">
        <v>33239</v>
      </c>
      <c r="B23" s="262">
        <v>20525</v>
      </c>
      <c r="C23" s="262">
        <v>41050</v>
      </c>
      <c r="D23" s="264" t="s">
        <v>217</v>
      </c>
      <c r="E23" s="269"/>
    </row>
    <row r="24" spans="1:5" x14ac:dyDescent="0.25">
      <c r="A24" s="266">
        <v>33055</v>
      </c>
      <c r="B24" s="262">
        <v>20180</v>
      </c>
      <c r="C24" s="262">
        <v>40360</v>
      </c>
      <c r="D24" s="264" t="s">
        <v>114</v>
      </c>
      <c r="E24" s="269"/>
    </row>
    <row r="25" spans="1:5" x14ac:dyDescent="0.25">
      <c r="A25" s="266">
        <v>32874</v>
      </c>
      <c r="B25" s="262">
        <v>19920</v>
      </c>
      <c r="C25" s="262">
        <v>39840</v>
      </c>
      <c r="D25" s="264" t="s">
        <v>115</v>
      </c>
      <c r="E25" s="269"/>
    </row>
    <row r="26" spans="1:5" x14ac:dyDescent="0.25">
      <c r="A26" s="266">
        <v>32690</v>
      </c>
      <c r="B26" s="262">
        <v>19500</v>
      </c>
      <c r="C26" s="262">
        <v>39000</v>
      </c>
      <c r="D26" s="264" t="s">
        <v>116</v>
      </c>
      <c r="E26" s="269"/>
    </row>
    <row r="27" spans="1:5" x14ac:dyDescent="0.25">
      <c r="A27" s="266">
        <v>32509</v>
      </c>
      <c r="B27" s="262">
        <v>19270</v>
      </c>
      <c r="C27" s="262">
        <v>38540</v>
      </c>
      <c r="D27" s="264" t="s">
        <v>223</v>
      </c>
      <c r="E27" s="269"/>
    </row>
    <row r="28" spans="1:5" x14ac:dyDescent="0.25">
      <c r="A28" s="266">
        <v>32325</v>
      </c>
      <c r="B28" s="262">
        <v>19020</v>
      </c>
      <c r="C28" s="262">
        <v>38040</v>
      </c>
      <c r="D28" s="264" t="s">
        <v>224</v>
      </c>
      <c r="E28" s="269"/>
    </row>
    <row r="29" spans="1:5" x14ac:dyDescent="0.25">
      <c r="A29" s="266">
        <v>32143</v>
      </c>
      <c r="B29" s="262">
        <v>18780</v>
      </c>
      <c r="C29" s="262">
        <v>37560</v>
      </c>
      <c r="D29" s="264" t="s">
        <v>224</v>
      </c>
      <c r="E29" s="269"/>
    </row>
    <row r="30" spans="1:5" x14ac:dyDescent="0.25">
      <c r="A30" s="266">
        <v>31959</v>
      </c>
      <c r="B30" s="262">
        <v>18300</v>
      </c>
      <c r="C30" s="262">
        <v>36600</v>
      </c>
      <c r="D30" s="264" t="s">
        <v>225</v>
      </c>
      <c r="E30" s="269"/>
    </row>
    <row r="31" spans="1:5" x14ac:dyDescent="0.25">
      <c r="A31" s="266">
        <v>31778</v>
      </c>
      <c r="B31" s="262">
        <v>18120</v>
      </c>
      <c r="C31" s="262">
        <v>36240</v>
      </c>
      <c r="D31" s="264" t="s">
        <v>225</v>
      </c>
      <c r="E31" s="269"/>
    </row>
    <row r="32" spans="1:5" x14ac:dyDescent="0.25">
      <c r="A32" s="266">
        <v>31686</v>
      </c>
      <c r="B32" s="262">
        <v>17800</v>
      </c>
      <c r="C32" s="262">
        <v>35600</v>
      </c>
      <c r="D32" s="264" t="s">
        <v>253</v>
      </c>
      <c r="E32" s="269"/>
    </row>
    <row r="33" spans="1:5" x14ac:dyDescent="0.25">
      <c r="A33" s="266">
        <v>31413</v>
      </c>
      <c r="B33" s="262">
        <v>17710</v>
      </c>
      <c r="C33" s="262">
        <v>35420</v>
      </c>
      <c r="D33" s="264" t="s">
        <v>254</v>
      </c>
      <c r="E33" s="269"/>
    </row>
    <row r="34" spans="1:5" x14ac:dyDescent="0.25">
      <c r="A34" s="266">
        <v>31229</v>
      </c>
      <c r="B34" s="262">
        <v>17480</v>
      </c>
      <c r="C34" s="262">
        <v>34960</v>
      </c>
      <c r="D34" s="264" t="s">
        <v>255</v>
      </c>
      <c r="E34" s="269"/>
    </row>
    <row r="35" spans="1:5" x14ac:dyDescent="0.25">
      <c r="A35" s="266">
        <v>31048</v>
      </c>
      <c r="B35" s="262">
        <v>17000</v>
      </c>
      <c r="C35" s="262">
        <v>34000</v>
      </c>
      <c r="D35" s="264" t="s">
        <v>256</v>
      </c>
      <c r="E35" s="269"/>
    </row>
    <row r="36" spans="1:5" x14ac:dyDescent="0.25">
      <c r="A36" s="266">
        <v>30864</v>
      </c>
      <c r="B36" s="262">
        <v>16440</v>
      </c>
      <c r="C36" s="262">
        <v>32880</v>
      </c>
      <c r="D36" s="264" t="s">
        <v>257</v>
      </c>
      <c r="E36" s="269"/>
    </row>
    <row r="37" spans="1:5" x14ac:dyDescent="0.25">
      <c r="A37" s="266">
        <v>30682</v>
      </c>
      <c r="B37" s="262">
        <v>16090</v>
      </c>
      <c r="C37" s="262">
        <v>32180</v>
      </c>
      <c r="D37" s="264" t="s">
        <v>258</v>
      </c>
      <c r="E37" s="269"/>
    </row>
    <row r="38" spans="1:5" x14ac:dyDescent="0.25">
      <c r="A38" s="266">
        <v>30498</v>
      </c>
      <c r="B38" s="262">
        <v>15810</v>
      </c>
      <c r="C38" s="262">
        <v>31620</v>
      </c>
      <c r="D38" s="264" t="s">
        <v>259</v>
      </c>
      <c r="E38" s="269"/>
    </row>
    <row r="39" spans="1:5" x14ac:dyDescent="0.25">
      <c r="A39" s="266">
        <v>30317</v>
      </c>
      <c r="B39" s="262">
        <v>15200</v>
      </c>
      <c r="C39" s="262">
        <v>30400</v>
      </c>
      <c r="D39" s="264" t="s">
        <v>259</v>
      </c>
      <c r="E39" s="269"/>
    </row>
    <row r="40" spans="1:5" x14ac:dyDescent="0.25">
      <c r="A40" s="266">
        <v>30133</v>
      </c>
      <c r="B40" s="262">
        <v>14600</v>
      </c>
      <c r="C40" s="262">
        <v>25400</v>
      </c>
      <c r="D40" s="264" t="s">
        <v>260</v>
      </c>
      <c r="E40" s="269"/>
    </row>
    <row r="41" spans="1:5" x14ac:dyDescent="0.25">
      <c r="A41" s="269"/>
      <c r="B41" s="269"/>
      <c r="C41" s="269"/>
      <c r="D41" s="269"/>
      <c r="E41" s="269"/>
    </row>
    <row r="42" spans="1:5" x14ac:dyDescent="0.25">
      <c r="B42" s="51" t="s">
        <v>287</v>
      </c>
    </row>
    <row r="43" spans="1:5" x14ac:dyDescent="0.25">
      <c r="B43" s="256" t="s">
        <v>288</v>
      </c>
    </row>
  </sheetData>
  <mergeCells count="3">
    <mergeCell ref="A1:A2"/>
    <mergeCell ref="B1:C1"/>
    <mergeCell ref="D1:D2"/>
  </mergeCells>
  <phoneticPr fontId="27" type="noConversion"/>
  <pageMargins left="0.7" right="0.7" top="0.75" bottom="0.75" header="0.3" footer="0.3"/>
  <extLst>
    <ext xmlns:mx="http://schemas.microsoft.com/office/mac/excel/2008/main" uri="http://schemas.microsoft.com/office/mac/excel/2008/main">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workbookViewId="0">
      <pane xSplit="1" ySplit="1" topLeftCell="B14" activePane="bottomRight" state="frozen"/>
      <selection pane="topRight" activeCell="B1" sqref="B1"/>
      <selection pane="bottomLeft" activeCell="A2" sqref="A2"/>
      <selection pane="bottomRight" activeCell="E15" sqref="E15"/>
    </sheetView>
  </sheetViews>
  <sheetFormatPr baseColWidth="10" defaultColWidth="11.42578125" defaultRowHeight="15" x14ac:dyDescent="0.25"/>
  <cols>
    <col min="1" max="2" width="11.42578125" style="256"/>
    <col min="3" max="3" width="18.140625" style="256" customWidth="1"/>
    <col min="4" max="4" width="33.85546875" style="256" customWidth="1"/>
    <col min="5" max="5" width="101.42578125" style="256" customWidth="1"/>
    <col min="6" max="16384" width="11.42578125" style="256"/>
  </cols>
  <sheetData>
    <row r="1" spans="1:6" x14ac:dyDescent="0.25">
      <c r="A1" s="257"/>
      <c r="B1" s="258" t="s">
        <v>154</v>
      </c>
      <c r="C1" s="258" t="s">
        <v>261</v>
      </c>
      <c r="D1" s="258"/>
      <c r="E1" s="259" t="s">
        <v>55</v>
      </c>
      <c r="F1" s="260"/>
    </row>
    <row r="2" spans="1:6" x14ac:dyDescent="0.25">
      <c r="A2" s="261">
        <v>29952</v>
      </c>
      <c r="B2" s="262">
        <v>13900</v>
      </c>
      <c r="C2" s="263" t="s">
        <v>262</v>
      </c>
      <c r="D2" s="264" t="s">
        <v>263</v>
      </c>
      <c r="E2" s="260"/>
      <c r="F2" s="260"/>
    </row>
    <row r="3" spans="1:6" x14ac:dyDescent="0.25">
      <c r="A3" s="261">
        <v>29768</v>
      </c>
      <c r="B3" s="262">
        <v>11000</v>
      </c>
      <c r="C3" s="263" t="s">
        <v>262</v>
      </c>
      <c r="D3" s="264" t="s">
        <v>264</v>
      </c>
      <c r="E3" s="260"/>
      <c r="F3" s="260"/>
    </row>
    <row r="4" spans="1:6" x14ac:dyDescent="0.25">
      <c r="A4" s="261">
        <v>29587</v>
      </c>
      <c r="B4" s="262">
        <v>8500</v>
      </c>
      <c r="C4" s="263" t="s">
        <v>262</v>
      </c>
      <c r="D4" s="264" t="s">
        <v>265</v>
      </c>
      <c r="E4" s="260"/>
      <c r="F4" s="260"/>
    </row>
    <row r="5" spans="1:6" x14ac:dyDescent="0.25">
      <c r="A5" s="261">
        <v>29495</v>
      </c>
      <c r="B5" s="262"/>
      <c r="C5" s="262">
        <v>150</v>
      </c>
      <c r="D5" s="264" t="s">
        <v>266</v>
      </c>
      <c r="E5" s="265" t="s">
        <v>267</v>
      </c>
      <c r="F5" s="260"/>
    </row>
    <row r="6" spans="1:6" x14ac:dyDescent="0.25">
      <c r="A6" s="266">
        <v>29373</v>
      </c>
      <c r="B6" s="262">
        <v>7700</v>
      </c>
      <c r="C6" s="264" t="s">
        <v>262</v>
      </c>
      <c r="D6" s="264" t="s">
        <v>120</v>
      </c>
      <c r="E6" s="260"/>
      <c r="F6" s="260"/>
    </row>
    <row r="7" spans="1:6" x14ac:dyDescent="0.25">
      <c r="A7" s="266">
        <v>29252</v>
      </c>
      <c r="B7" s="262"/>
      <c r="C7" s="262">
        <v>150</v>
      </c>
      <c r="D7" s="264" t="s">
        <v>121</v>
      </c>
      <c r="E7" s="265" t="s">
        <v>122</v>
      </c>
      <c r="F7" s="260"/>
    </row>
    <row r="8" spans="1:6" x14ac:dyDescent="0.25">
      <c r="A8" s="266">
        <v>29190</v>
      </c>
      <c r="B8" s="262">
        <v>7200</v>
      </c>
      <c r="C8" s="264" t="s">
        <v>262</v>
      </c>
      <c r="D8" s="264" t="s">
        <v>123</v>
      </c>
      <c r="E8" s="260"/>
      <c r="F8" s="260"/>
    </row>
    <row r="9" spans="1:6" x14ac:dyDescent="0.25">
      <c r="A9" s="266">
        <v>29099</v>
      </c>
      <c r="B9" s="262"/>
      <c r="C9" s="262">
        <v>200</v>
      </c>
      <c r="D9" s="264" t="s">
        <v>124</v>
      </c>
      <c r="E9" s="265" t="s">
        <v>226</v>
      </c>
      <c r="F9" s="260"/>
    </row>
    <row r="10" spans="1:6" x14ac:dyDescent="0.25">
      <c r="A10" s="266">
        <v>29037</v>
      </c>
      <c r="B10" s="262">
        <v>6800</v>
      </c>
      <c r="C10" s="264" t="s">
        <v>262</v>
      </c>
      <c r="D10" s="264" t="s">
        <v>227</v>
      </c>
      <c r="E10" s="260"/>
      <c r="F10" s="260"/>
    </row>
    <row r="11" spans="1:6" x14ac:dyDescent="0.25">
      <c r="A11" s="261">
        <v>28856</v>
      </c>
      <c r="B11" s="262">
        <v>6500</v>
      </c>
      <c r="C11" s="263" t="s">
        <v>262</v>
      </c>
      <c r="D11" s="264" t="s">
        <v>228</v>
      </c>
      <c r="E11" s="260"/>
      <c r="F11" s="260"/>
    </row>
    <row r="12" spans="1:6" x14ac:dyDescent="0.25">
      <c r="A12" s="261">
        <v>28672</v>
      </c>
      <c r="B12" s="262">
        <v>6200</v>
      </c>
      <c r="C12" s="263" t="s">
        <v>262</v>
      </c>
      <c r="D12" s="264" t="s">
        <v>229</v>
      </c>
      <c r="E12" s="260"/>
      <c r="F12" s="260"/>
    </row>
    <row r="13" spans="1:6" x14ac:dyDescent="0.25">
      <c r="A13" s="261">
        <v>28460</v>
      </c>
      <c r="B13" s="262">
        <v>5750</v>
      </c>
      <c r="C13" s="263" t="s">
        <v>262</v>
      </c>
      <c r="D13" s="264" t="s">
        <v>230</v>
      </c>
      <c r="E13" s="260"/>
      <c r="F13" s="260"/>
    </row>
    <row r="14" spans="1:6" x14ac:dyDescent="0.25">
      <c r="A14" s="261">
        <v>28307</v>
      </c>
      <c r="B14" s="262">
        <v>5250</v>
      </c>
      <c r="C14" s="263" t="s">
        <v>262</v>
      </c>
      <c r="D14" s="264" t="s">
        <v>231</v>
      </c>
      <c r="E14" s="260"/>
      <c r="F14" s="260"/>
    </row>
    <row r="15" spans="1:6" x14ac:dyDescent="0.25">
      <c r="A15" s="261">
        <v>28126</v>
      </c>
      <c r="B15" s="262">
        <v>4700</v>
      </c>
      <c r="C15" s="263" t="s">
        <v>262</v>
      </c>
      <c r="D15" s="264" t="s">
        <v>232</v>
      </c>
      <c r="E15" s="260"/>
      <c r="F15" s="260"/>
    </row>
    <row r="16" spans="1:6" x14ac:dyDescent="0.25">
      <c r="A16" s="261">
        <v>27942</v>
      </c>
      <c r="B16" s="262">
        <v>4500</v>
      </c>
      <c r="C16" s="263" t="s">
        <v>262</v>
      </c>
      <c r="D16" s="264" t="s">
        <v>233</v>
      </c>
      <c r="E16" s="260"/>
      <c r="F16" s="260"/>
    </row>
    <row r="17" spans="1:6" x14ac:dyDescent="0.25">
      <c r="A17" s="261">
        <v>27760</v>
      </c>
      <c r="B17" s="262">
        <v>4300</v>
      </c>
      <c r="C17" s="263" t="s">
        <v>262</v>
      </c>
      <c r="D17" s="264" t="s">
        <v>234</v>
      </c>
      <c r="E17" s="260"/>
      <c r="F17" s="260"/>
    </row>
    <row r="18" spans="1:6" x14ac:dyDescent="0.25">
      <c r="A18" s="261">
        <v>27638</v>
      </c>
      <c r="B18" s="262"/>
      <c r="C18" s="262">
        <v>700</v>
      </c>
      <c r="D18" s="264" t="s">
        <v>235</v>
      </c>
      <c r="E18" s="265" t="s">
        <v>236</v>
      </c>
      <c r="F18" s="260"/>
    </row>
    <row r="19" spans="1:6" x14ac:dyDescent="0.25">
      <c r="A19" s="266">
        <v>27485</v>
      </c>
      <c r="B19" s="262">
        <v>3800</v>
      </c>
      <c r="C19" s="264" t="s">
        <v>262</v>
      </c>
      <c r="D19" s="264" t="s">
        <v>237</v>
      </c>
      <c r="E19" s="260"/>
      <c r="F19" s="260"/>
    </row>
    <row r="20" spans="1:6" x14ac:dyDescent="0.25">
      <c r="A20" s="261">
        <v>27395</v>
      </c>
      <c r="B20" s="262">
        <v>3550</v>
      </c>
      <c r="C20" s="263" t="s">
        <v>262</v>
      </c>
      <c r="D20" s="264" t="s">
        <v>238</v>
      </c>
      <c r="E20" s="260"/>
      <c r="F20" s="260"/>
    </row>
    <row r="21" spans="1:6" x14ac:dyDescent="0.25">
      <c r="A21" s="261">
        <v>27211</v>
      </c>
      <c r="B21" s="262">
        <v>3300</v>
      </c>
      <c r="C21" s="263" t="s">
        <v>262</v>
      </c>
      <c r="D21" s="264" t="s">
        <v>239</v>
      </c>
      <c r="E21" s="260"/>
      <c r="F21" s="260"/>
    </row>
    <row r="22" spans="1:6" x14ac:dyDescent="0.25">
      <c r="A22" s="266">
        <v>27061</v>
      </c>
      <c r="B22" s="262"/>
      <c r="C22" s="262">
        <v>100</v>
      </c>
      <c r="D22" s="264" t="s">
        <v>240</v>
      </c>
      <c r="E22" s="265" t="s">
        <v>244</v>
      </c>
      <c r="F22" s="260"/>
    </row>
    <row r="23" spans="1:6" x14ac:dyDescent="0.25">
      <c r="A23" s="266">
        <v>27030</v>
      </c>
      <c r="B23" s="262">
        <v>2750</v>
      </c>
      <c r="C23" s="264" t="s">
        <v>262</v>
      </c>
      <c r="D23" s="264" t="s">
        <v>245</v>
      </c>
      <c r="E23" s="260"/>
      <c r="F23" s="260"/>
    </row>
    <row r="24" spans="1:6" x14ac:dyDescent="0.25">
      <c r="A24" s="261">
        <v>26846</v>
      </c>
      <c r="B24" s="262">
        <v>2550</v>
      </c>
      <c r="C24" s="263" t="s">
        <v>262</v>
      </c>
      <c r="D24" s="264" t="s">
        <v>246</v>
      </c>
      <c r="E24" s="260"/>
      <c r="F24" s="260"/>
    </row>
    <row r="25" spans="1:6" x14ac:dyDescent="0.25">
      <c r="A25" s="261">
        <v>26573</v>
      </c>
      <c r="B25" s="262">
        <v>2400</v>
      </c>
      <c r="C25" s="263" t="s">
        <v>262</v>
      </c>
      <c r="D25" s="264" t="s">
        <v>179</v>
      </c>
      <c r="E25" s="260"/>
      <c r="F25" s="260"/>
    </row>
    <row r="26" spans="1:6" x14ac:dyDescent="0.25">
      <c r="A26" s="261">
        <v>26299</v>
      </c>
      <c r="B26" s="262">
        <v>1800</v>
      </c>
      <c r="C26" s="263" t="s">
        <v>262</v>
      </c>
      <c r="D26" s="264" t="s">
        <v>180</v>
      </c>
      <c r="E26" s="260"/>
      <c r="F26" s="260"/>
    </row>
    <row r="27" spans="1:6" x14ac:dyDescent="0.25">
      <c r="A27" s="261">
        <v>26207</v>
      </c>
      <c r="B27" s="262">
        <v>1550</v>
      </c>
      <c r="C27" s="263" t="s">
        <v>262</v>
      </c>
      <c r="D27" s="264" t="s">
        <v>181</v>
      </c>
      <c r="E27" s="260" t="s">
        <v>182</v>
      </c>
      <c r="F27" s="260"/>
    </row>
    <row r="28" spans="1:6" x14ac:dyDescent="0.25">
      <c r="A28" s="261">
        <v>25934</v>
      </c>
      <c r="B28" s="262">
        <v>1500</v>
      </c>
      <c r="C28" s="263" t="s">
        <v>262</v>
      </c>
      <c r="D28" s="264" t="s">
        <v>268</v>
      </c>
      <c r="E28" s="260"/>
      <c r="F28" s="260"/>
    </row>
    <row r="29" spans="1:6" x14ac:dyDescent="0.25">
      <c r="A29" s="261">
        <v>25569</v>
      </c>
      <c r="B29" s="262">
        <v>1250</v>
      </c>
      <c r="C29" s="263" t="s">
        <v>262</v>
      </c>
      <c r="D29" s="264" t="s">
        <v>269</v>
      </c>
      <c r="E29" s="260"/>
      <c r="F29" s="260"/>
    </row>
    <row r="30" spans="1:6" x14ac:dyDescent="0.25">
      <c r="A30" s="261">
        <v>25204</v>
      </c>
      <c r="B30" s="262">
        <v>1050</v>
      </c>
      <c r="C30" s="263" t="s">
        <v>262</v>
      </c>
      <c r="D30" s="264" t="s">
        <v>270</v>
      </c>
      <c r="E30" s="260"/>
      <c r="F30" s="260"/>
    </row>
    <row r="31" spans="1:6" x14ac:dyDescent="0.25">
      <c r="A31" s="261">
        <v>24869</v>
      </c>
      <c r="B31" s="262">
        <v>950</v>
      </c>
      <c r="C31" s="263" t="s">
        <v>262</v>
      </c>
      <c r="D31" s="264" t="s">
        <v>271</v>
      </c>
      <c r="E31" s="260"/>
      <c r="F31" s="260"/>
    </row>
    <row r="32" spans="1:6" x14ac:dyDescent="0.25">
      <c r="A32" s="261">
        <v>24838</v>
      </c>
      <c r="B32" s="262">
        <v>850</v>
      </c>
      <c r="C32" s="263" t="s">
        <v>262</v>
      </c>
      <c r="D32" s="264" t="s">
        <v>207</v>
      </c>
      <c r="E32" s="260"/>
      <c r="F32" s="260"/>
    </row>
    <row r="33" spans="1:6" x14ac:dyDescent="0.25">
      <c r="A33" s="261">
        <v>24473</v>
      </c>
      <c r="B33" s="262">
        <v>800</v>
      </c>
      <c r="C33" s="263" t="s">
        <v>262</v>
      </c>
      <c r="D33" s="264" t="s">
        <v>209</v>
      </c>
      <c r="E33" s="260"/>
      <c r="F33" s="260"/>
    </row>
    <row r="34" spans="1:6" x14ac:dyDescent="0.25">
      <c r="A34" s="261">
        <v>24108</v>
      </c>
      <c r="B34" s="262">
        <v>750</v>
      </c>
      <c r="C34" s="263" t="s">
        <v>262</v>
      </c>
      <c r="D34" s="264" t="s">
        <v>211</v>
      </c>
      <c r="E34" s="260"/>
      <c r="F34" s="260"/>
    </row>
    <row r="35" spans="1:6" x14ac:dyDescent="0.25">
      <c r="A35" s="261">
        <v>23193</v>
      </c>
      <c r="B35" s="262">
        <v>700</v>
      </c>
      <c r="C35" s="263" t="s">
        <v>262</v>
      </c>
      <c r="D35" s="264" t="s">
        <v>213</v>
      </c>
      <c r="E35" s="260"/>
      <c r="F35" s="260"/>
    </row>
    <row r="36" spans="1:6" x14ac:dyDescent="0.25">
      <c r="A36" s="266">
        <v>22737</v>
      </c>
      <c r="B36" s="262">
        <v>312</v>
      </c>
      <c r="C36" s="267">
        <v>208</v>
      </c>
      <c r="D36" s="264" t="s">
        <v>214</v>
      </c>
      <c r="E36" s="260" t="s">
        <v>272</v>
      </c>
      <c r="F36" s="260"/>
    </row>
    <row r="37" spans="1:6" x14ac:dyDescent="0.25">
      <c r="A37" s="266">
        <v>22282</v>
      </c>
      <c r="B37" s="262">
        <v>312</v>
      </c>
      <c r="C37" s="267">
        <v>108</v>
      </c>
      <c r="D37" s="264" t="s">
        <v>273</v>
      </c>
      <c r="E37" s="260" t="s">
        <v>274</v>
      </c>
      <c r="F37" s="260"/>
    </row>
    <row r="38" spans="1:6" x14ac:dyDescent="0.25">
      <c r="A38" s="261">
        <v>21551</v>
      </c>
      <c r="B38" s="262" t="s">
        <v>275</v>
      </c>
      <c r="C38" s="263" t="s">
        <v>276</v>
      </c>
      <c r="D38" s="264" t="s">
        <v>277</v>
      </c>
      <c r="E38" s="260" t="s">
        <v>278</v>
      </c>
      <c r="F38" s="260"/>
    </row>
    <row r="39" spans="1:6" x14ac:dyDescent="0.25">
      <c r="A39" s="261">
        <v>21186</v>
      </c>
      <c r="B39" s="262" t="s">
        <v>275</v>
      </c>
      <c r="C39" s="263" t="s">
        <v>279</v>
      </c>
      <c r="D39" s="268" t="s">
        <v>280</v>
      </c>
      <c r="E39" s="260"/>
      <c r="F39" s="260"/>
    </row>
    <row r="40" spans="1:6" x14ac:dyDescent="0.25">
      <c r="A40" s="261">
        <v>20546</v>
      </c>
      <c r="B40" s="262" t="s">
        <v>275</v>
      </c>
      <c r="C40" s="263" t="s">
        <v>262</v>
      </c>
      <c r="D40" s="264" t="s">
        <v>281</v>
      </c>
      <c r="E40" s="260"/>
      <c r="F40" s="260"/>
    </row>
    <row r="42" spans="1:6" x14ac:dyDescent="0.25">
      <c r="B42" s="51" t="s">
        <v>287</v>
      </c>
    </row>
    <row r="43" spans="1:6" x14ac:dyDescent="0.25">
      <c r="B43" s="256" t="s">
        <v>288</v>
      </c>
    </row>
  </sheetData>
  <phoneticPr fontId="27" type="noConversion"/>
  <pageMargins left="0.7" right="0.7" top="0.75" bottom="0.75" header="0.3" footer="0.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workbookViewId="0">
      <pane xSplit="1" ySplit="1" topLeftCell="B11" activePane="bottomRight" state="frozen"/>
      <selection pane="topRight" activeCell="B1" sqref="B1"/>
      <selection pane="bottomLeft" activeCell="A2" sqref="A2"/>
      <selection pane="bottomRight" activeCell="B12" sqref="B12"/>
    </sheetView>
  </sheetViews>
  <sheetFormatPr baseColWidth="10" defaultColWidth="11.42578125" defaultRowHeight="15" x14ac:dyDescent="0.25"/>
  <cols>
    <col min="1" max="1" width="15.42578125" customWidth="1"/>
    <col min="2" max="2" width="28.85546875" customWidth="1"/>
    <col min="3" max="3" width="59.42578125" customWidth="1"/>
    <col min="4" max="4" width="12.7109375" customWidth="1"/>
    <col min="5" max="5" width="40.140625" customWidth="1"/>
    <col min="6" max="6" width="62.140625" customWidth="1"/>
  </cols>
  <sheetData>
    <row r="1" spans="1:6" ht="30" x14ac:dyDescent="0.25">
      <c r="A1" s="240" t="s">
        <v>119</v>
      </c>
      <c r="B1" s="240" t="s">
        <v>118</v>
      </c>
      <c r="C1" s="240" t="s">
        <v>53</v>
      </c>
      <c r="D1" s="240" t="s">
        <v>54</v>
      </c>
      <c r="E1" s="241" t="s">
        <v>55</v>
      </c>
      <c r="F1" s="241" t="s">
        <v>878</v>
      </c>
    </row>
    <row r="2" spans="1:6" x14ac:dyDescent="0.25">
      <c r="A2" s="252">
        <v>40909</v>
      </c>
      <c r="B2" s="242">
        <v>399</v>
      </c>
      <c r="C2" s="256" t="s">
        <v>1219</v>
      </c>
      <c r="D2" s="243">
        <v>40899</v>
      </c>
      <c r="E2" s="256" t="s">
        <v>1218</v>
      </c>
      <c r="F2" s="238"/>
    </row>
    <row r="3" spans="1:6" x14ac:dyDescent="0.25">
      <c r="A3" s="253">
        <v>40544</v>
      </c>
      <c r="B3" s="245">
        <v>395.04</v>
      </c>
      <c r="C3" s="246" t="s">
        <v>93</v>
      </c>
      <c r="D3" s="247">
        <v>40543</v>
      </c>
      <c r="E3" s="248"/>
      <c r="F3" s="238"/>
    </row>
    <row r="4" spans="1:6" x14ac:dyDescent="0.25">
      <c r="A4" s="253">
        <v>40179</v>
      </c>
      <c r="B4" s="249">
        <v>389.2</v>
      </c>
      <c r="C4" s="246" t="s">
        <v>92</v>
      </c>
      <c r="D4" s="247">
        <v>40178</v>
      </c>
      <c r="E4" s="248" t="s">
        <v>24</v>
      </c>
      <c r="F4" s="238"/>
    </row>
    <row r="5" spans="1:6" x14ac:dyDescent="0.25">
      <c r="A5" s="253">
        <v>39814</v>
      </c>
      <c r="B5" s="249">
        <v>389.2</v>
      </c>
      <c r="C5" s="246" t="s">
        <v>91</v>
      </c>
      <c r="D5" s="247">
        <v>39814</v>
      </c>
      <c r="E5" s="248"/>
      <c r="F5" s="238"/>
    </row>
    <row r="6" spans="1:6" x14ac:dyDescent="0.25">
      <c r="A6" s="253">
        <v>39448</v>
      </c>
      <c r="B6" s="249">
        <v>377.86</v>
      </c>
      <c r="C6" s="246" t="s">
        <v>90</v>
      </c>
      <c r="D6" s="247">
        <v>39431</v>
      </c>
      <c r="E6" s="248"/>
      <c r="F6" s="238"/>
    </row>
    <row r="7" spans="1:6" x14ac:dyDescent="0.25">
      <c r="A7" s="253">
        <v>39083</v>
      </c>
      <c r="B7" s="249">
        <v>374.12</v>
      </c>
      <c r="C7" s="246" t="s">
        <v>89</v>
      </c>
      <c r="D7" s="247">
        <v>39081</v>
      </c>
      <c r="E7" s="248"/>
      <c r="F7" s="238"/>
    </row>
    <row r="8" spans="1:6" x14ac:dyDescent="0.25">
      <c r="A8" s="253">
        <v>38718</v>
      </c>
      <c r="B8" s="249">
        <v>367.87</v>
      </c>
      <c r="C8" s="246" t="s">
        <v>88</v>
      </c>
      <c r="D8" s="247">
        <v>38717</v>
      </c>
      <c r="E8" s="248"/>
      <c r="F8" s="238"/>
    </row>
    <row r="9" spans="1:6" x14ac:dyDescent="0.25">
      <c r="A9" s="253">
        <v>38353</v>
      </c>
      <c r="B9" s="249">
        <v>361.37</v>
      </c>
      <c r="C9" s="246" t="s">
        <v>87</v>
      </c>
      <c r="D9" s="247">
        <v>37255</v>
      </c>
      <c r="E9" s="248"/>
      <c r="F9" s="238"/>
    </row>
    <row r="10" spans="1:6" x14ac:dyDescent="0.25">
      <c r="A10" s="253">
        <v>37987</v>
      </c>
      <c r="B10" s="249">
        <v>353.59</v>
      </c>
      <c r="C10" s="246" t="s">
        <v>86</v>
      </c>
      <c r="D10" s="247">
        <v>37981</v>
      </c>
      <c r="E10" s="248"/>
      <c r="F10" s="238"/>
    </row>
    <row r="11" spans="1:6" x14ac:dyDescent="0.25">
      <c r="A11" s="253">
        <v>37622</v>
      </c>
      <c r="B11" s="249">
        <v>347.68</v>
      </c>
      <c r="C11" s="246" t="s">
        <v>84</v>
      </c>
      <c r="D11" s="247">
        <v>37619</v>
      </c>
      <c r="E11" s="248"/>
      <c r="F11" s="238"/>
    </row>
    <row r="12" spans="1:6" x14ac:dyDescent="0.25">
      <c r="A12" s="253">
        <v>37257</v>
      </c>
      <c r="B12" s="249">
        <v>341.87</v>
      </c>
      <c r="C12" s="246" t="s">
        <v>85</v>
      </c>
      <c r="D12" s="247">
        <v>37248</v>
      </c>
      <c r="E12" s="248"/>
      <c r="F12" s="238"/>
    </row>
    <row r="13" spans="1:6" x14ac:dyDescent="0.25">
      <c r="A13" s="253">
        <v>36892</v>
      </c>
      <c r="B13" s="250">
        <v>2196.38</v>
      </c>
      <c r="C13" s="246" t="s">
        <v>83</v>
      </c>
      <c r="D13" s="247">
        <v>36896</v>
      </c>
      <c r="E13" s="248"/>
      <c r="F13" s="238"/>
    </row>
    <row r="14" spans="1:6" x14ac:dyDescent="0.25">
      <c r="A14" s="253">
        <v>36526</v>
      </c>
      <c r="B14" s="250">
        <v>2157.54</v>
      </c>
      <c r="C14" s="246" t="s">
        <v>11</v>
      </c>
      <c r="D14" s="247">
        <v>36526</v>
      </c>
      <c r="E14" s="248"/>
      <c r="F14" s="238"/>
    </row>
    <row r="15" spans="1:6" x14ac:dyDescent="0.25">
      <c r="A15" s="253">
        <v>36161</v>
      </c>
      <c r="B15" s="250">
        <v>2146.81</v>
      </c>
      <c r="C15" s="246" t="s">
        <v>10</v>
      </c>
      <c r="D15" s="247">
        <v>36158</v>
      </c>
      <c r="E15" s="248"/>
      <c r="F15" s="238"/>
    </row>
    <row r="16" spans="1:6" x14ac:dyDescent="0.25">
      <c r="A16" s="253">
        <v>35796</v>
      </c>
      <c r="B16" s="250">
        <v>2131.6799999999998</v>
      </c>
      <c r="C16" s="246" t="s">
        <v>73</v>
      </c>
      <c r="D16" s="247">
        <v>35801</v>
      </c>
      <c r="E16" s="248"/>
      <c r="F16" s="238"/>
    </row>
    <row r="17" spans="1:6" ht="15" customHeight="1" x14ac:dyDescent="0.25">
      <c r="A17" s="253">
        <v>35431</v>
      </c>
      <c r="B17" s="250">
        <v>2108.4899999999998</v>
      </c>
      <c r="C17" s="251" t="s">
        <v>9</v>
      </c>
      <c r="D17" s="244">
        <v>35431</v>
      </c>
      <c r="E17" s="248"/>
      <c r="F17" s="238"/>
    </row>
    <row r="18" spans="1:6" ht="30" customHeight="1" x14ac:dyDescent="0.25">
      <c r="A18" s="252">
        <v>35065</v>
      </c>
      <c r="B18" s="250">
        <v>2078.9699999999998</v>
      </c>
      <c r="C18" s="246"/>
      <c r="D18" s="239"/>
      <c r="E18" s="238" t="s">
        <v>877</v>
      </c>
      <c r="F18" s="322" t="s">
        <v>880</v>
      </c>
    </row>
    <row r="19" spans="1:6" x14ac:dyDescent="0.25">
      <c r="A19" s="252">
        <v>34700</v>
      </c>
      <c r="B19" s="250">
        <v>2078.9699999999998</v>
      </c>
      <c r="C19" s="246" t="s">
        <v>876</v>
      </c>
      <c r="D19" s="239">
        <v>34702</v>
      </c>
      <c r="E19" s="238"/>
      <c r="F19" s="323"/>
    </row>
    <row r="20" spans="1:6" x14ac:dyDescent="0.25">
      <c r="A20" s="252">
        <v>34335</v>
      </c>
      <c r="B20" s="250">
        <v>2054.3200000000002</v>
      </c>
      <c r="C20" s="294" t="s">
        <v>1222</v>
      </c>
      <c r="D20" s="295">
        <v>34333</v>
      </c>
    </row>
    <row r="21" spans="1:6" x14ac:dyDescent="0.25">
      <c r="A21" s="252">
        <v>33970</v>
      </c>
      <c r="B21" s="250">
        <v>2014.04</v>
      </c>
      <c r="C21" s="292" t="s">
        <v>1223</v>
      </c>
      <c r="D21" s="296">
        <v>34004</v>
      </c>
      <c r="E21" t="s">
        <v>1221</v>
      </c>
    </row>
    <row r="22" spans="1:6" x14ac:dyDescent="0.25">
      <c r="A22" s="252">
        <v>33786</v>
      </c>
      <c r="B22" s="250">
        <v>1974</v>
      </c>
      <c r="C22" s="297" t="s">
        <v>1224</v>
      </c>
      <c r="D22" s="296">
        <v>33603</v>
      </c>
    </row>
    <row r="23" spans="1:6" x14ac:dyDescent="0.25">
      <c r="A23" s="252">
        <v>33604</v>
      </c>
      <c r="B23" s="250">
        <v>1939.64</v>
      </c>
      <c r="C23" s="297" t="s">
        <v>1224</v>
      </c>
      <c r="D23" s="296">
        <v>33603</v>
      </c>
    </row>
    <row r="24" spans="1:6" x14ac:dyDescent="0.25">
      <c r="A24" s="252">
        <v>33420</v>
      </c>
      <c r="B24" s="250">
        <v>1920.44</v>
      </c>
      <c r="C24" s="297" t="s">
        <v>1225</v>
      </c>
      <c r="D24" s="296">
        <v>33458</v>
      </c>
    </row>
    <row r="25" spans="1:6" x14ac:dyDescent="0.25">
      <c r="A25" s="252">
        <v>33239</v>
      </c>
      <c r="B25" s="250">
        <v>1905.2</v>
      </c>
      <c r="C25" s="294" t="s">
        <v>1226</v>
      </c>
      <c r="D25" s="296">
        <v>33285</v>
      </c>
    </row>
    <row r="26" spans="1:6" x14ac:dyDescent="0.25">
      <c r="A26" s="252">
        <v>33055</v>
      </c>
      <c r="B26" s="250">
        <v>1873.35</v>
      </c>
      <c r="C26" s="291" t="s">
        <v>1227</v>
      </c>
      <c r="D26" s="296">
        <v>32890</v>
      </c>
    </row>
    <row r="27" spans="1:6" x14ac:dyDescent="0.25">
      <c r="A27" s="252">
        <v>32874</v>
      </c>
      <c r="B27" s="250">
        <v>1848.4</v>
      </c>
      <c r="C27" s="291" t="s">
        <v>1227</v>
      </c>
      <c r="D27" s="296">
        <v>32890</v>
      </c>
    </row>
    <row r="28" spans="1:6" x14ac:dyDescent="0.25">
      <c r="A28" s="252">
        <v>32690</v>
      </c>
      <c r="B28" s="250">
        <v>1807.9</v>
      </c>
      <c r="C28" s="43" t="s">
        <v>1228</v>
      </c>
      <c r="D28" s="296">
        <v>32749</v>
      </c>
    </row>
    <row r="29" spans="1:6" x14ac:dyDescent="0.25">
      <c r="A29" s="252">
        <v>32509</v>
      </c>
      <c r="B29" s="250">
        <v>1789.83</v>
      </c>
      <c r="C29" s="43" t="s">
        <v>1229</v>
      </c>
      <c r="D29" s="296">
        <v>32534</v>
      </c>
    </row>
    <row r="30" spans="1:6" x14ac:dyDescent="0.25">
      <c r="A30" s="252">
        <v>32325</v>
      </c>
      <c r="B30" s="250">
        <v>1770.18</v>
      </c>
      <c r="C30" s="43" t="s">
        <v>1230</v>
      </c>
      <c r="D30" s="296">
        <v>32393</v>
      </c>
    </row>
    <row r="31" spans="1:6" x14ac:dyDescent="0.25">
      <c r="A31" s="252">
        <v>32143</v>
      </c>
      <c r="B31" s="250">
        <v>1745.4</v>
      </c>
      <c r="C31" s="43" t="s">
        <v>1231</v>
      </c>
      <c r="D31" s="296">
        <v>32151</v>
      </c>
    </row>
    <row r="32" spans="1:6" x14ac:dyDescent="0.25">
      <c r="A32" s="252">
        <v>31959</v>
      </c>
      <c r="B32" s="250">
        <v>1700.18</v>
      </c>
      <c r="C32" s="292" t="s">
        <v>1232</v>
      </c>
      <c r="D32" s="296">
        <v>31994</v>
      </c>
    </row>
    <row r="33" spans="1:4" x14ac:dyDescent="0.25">
      <c r="A33" s="252">
        <v>31778</v>
      </c>
      <c r="B33" s="250">
        <v>1683.33</v>
      </c>
      <c r="C33" s="43"/>
      <c r="D33" s="298"/>
    </row>
    <row r="34" spans="1:4" x14ac:dyDescent="0.25">
      <c r="A34" s="252">
        <v>31594</v>
      </c>
      <c r="B34" s="250">
        <v>1679.17</v>
      </c>
      <c r="C34" s="43"/>
      <c r="D34" s="298"/>
    </row>
    <row r="35" spans="1:4" x14ac:dyDescent="0.25">
      <c r="A35" s="252">
        <v>31413</v>
      </c>
      <c r="B35" s="250">
        <v>1658.44</v>
      </c>
      <c r="C35" s="43" t="s">
        <v>1233</v>
      </c>
      <c r="D35" s="296">
        <v>31445</v>
      </c>
    </row>
    <row r="36" spans="1:4" x14ac:dyDescent="0.25">
      <c r="A36" s="252">
        <v>31229</v>
      </c>
      <c r="B36" s="250">
        <v>1642.05</v>
      </c>
      <c r="C36" s="43" t="s">
        <v>1234</v>
      </c>
      <c r="D36" s="296">
        <v>31247</v>
      </c>
    </row>
    <row r="37" spans="1:4" x14ac:dyDescent="0.25">
      <c r="A37" s="252">
        <v>31048</v>
      </c>
      <c r="B37" s="250">
        <v>1598.02</v>
      </c>
      <c r="C37" s="43"/>
      <c r="D37" s="296">
        <v>31052</v>
      </c>
    </row>
    <row r="38" spans="1:4" x14ac:dyDescent="0.25">
      <c r="A38" s="252">
        <v>30864</v>
      </c>
      <c r="B38" s="250">
        <v>1549.33</v>
      </c>
      <c r="C38" s="291" t="s">
        <v>1235</v>
      </c>
      <c r="D38" s="296">
        <v>30881</v>
      </c>
    </row>
    <row r="39" spans="1:4" x14ac:dyDescent="0.25">
      <c r="A39" s="252">
        <v>30682</v>
      </c>
      <c r="B39" s="250">
        <v>1510</v>
      </c>
      <c r="C39" s="43"/>
      <c r="D39" s="298"/>
    </row>
    <row r="40" spans="1:4" x14ac:dyDescent="0.25">
      <c r="A40" s="252">
        <v>30498</v>
      </c>
      <c r="B40" s="250">
        <v>1479</v>
      </c>
      <c r="C40" s="43" t="s">
        <v>1236</v>
      </c>
      <c r="D40" s="298"/>
    </row>
    <row r="41" spans="1:4" x14ac:dyDescent="0.25">
      <c r="A41" s="252">
        <v>30317</v>
      </c>
      <c r="B41" s="250">
        <v>1422</v>
      </c>
      <c r="C41" s="43" t="s">
        <v>1237</v>
      </c>
      <c r="D41" s="298"/>
    </row>
    <row r="42" spans="1:4" x14ac:dyDescent="0.25">
      <c r="A42" s="252">
        <v>30133</v>
      </c>
      <c r="B42" s="250">
        <v>1323</v>
      </c>
      <c r="C42" s="43" t="s">
        <v>1238</v>
      </c>
      <c r="D42" s="298"/>
    </row>
    <row r="43" spans="1:4" x14ac:dyDescent="0.25">
      <c r="A43" s="252">
        <v>29952</v>
      </c>
    </row>
    <row r="44" spans="1:4" x14ac:dyDescent="0.25">
      <c r="A44" s="252">
        <v>29768</v>
      </c>
    </row>
    <row r="45" spans="1:4" x14ac:dyDescent="0.25">
      <c r="A45" s="252">
        <v>29587</v>
      </c>
    </row>
    <row r="46" spans="1:4" x14ac:dyDescent="0.25">
      <c r="A46" s="252">
        <v>29403</v>
      </c>
    </row>
    <row r="47" spans="1:4" x14ac:dyDescent="0.25">
      <c r="A47" s="252">
        <v>29221</v>
      </c>
    </row>
    <row r="48" spans="1:4" x14ac:dyDescent="0.25">
      <c r="A48" s="252">
        <v>29037</v>
      </c>
    </row>
    <row r="49" spans="1:1" x14ac:dyDescent="0.25">
      <c r="A49" s="252">
        <v>28856</v>
      </c>
    </row>
  </sheetData>
  <sortState ref="B13:B17">
    <sortCondition descending="1" ref="B12:B16"/>
  </sortState>
  <mergeCells count="1">
    <mergeCell ref="F18:F19"/>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5"/>
  <sheetViews>
    <sheetView zoomScale="70" zoomScaleNormal="70" workbookViewId="0">
      <pane xSplit="1" ySplit="1" topLeftCell="B8" activePane="bottomRight" state="frozen"/>
      <selection pane="topRight" activeCell="B1" sqref="B1"/>
      <selection pane="bottomLeft" activeCell="A2" sqref="A2"/>
      <selection pane="bottomRight" activeCell="AD17" sqref="AD17:AF35"/>
    </sheetView>
  </sheetViews>
  <sheetFormatPr baseColWidth="10" defaultColWidth="11.42578125" defaultRowHeight="15" x14ac:dyDescent="0.25"/>
  <cols>
    <col min="1" max="1" width="22.42578125" customWidth="1"/>
    <col min="2" max="2" width="35.42578125" customWidth="1"/>
    <col min="3" max="3" width="26.7109375" customWidth="1"/>
    <col min="4" max="4" width="63.28515625" customWidth="1"/>
    <col min="5" max="5" width="46.42578125" customWidth="1"/>
    <col min="6" max="6" width="72" customWidth="1"/>
    <col min="7" max="7" width="36.85546875" customWidth="1"/>
    <col min="8" max="8" width="35.28515625" customWidth="1"/>
    <col min="9" max="9" width="38.140625" customWidth="1"/>
    <col min="10" max="10" width="53.85546875" customWidth="1"/>
    <col min="11" max="11" width="33.42578125" customWidth="1"/>
    <col min="12" max="12" width="27.5703125" customWidth="1"/>
    <col min="13" max="13" width="27.140625" customWidth="1"/>
    <col min="14" max="14" width="38" bestFit="1" customWidth="1"/>
    <col min="15" max="15" width="30.5703125" customWidth="1"/>
    <col min="16" max="16" width="33.5703125" customWidth="1"/>
    <col min="17" max="17" width="26.140625" customWidth="1"/>
    <col min="18" max="18" width="19.42578125" customWidth="1"/>
    <col min="19" max="19" width="26.42578125" customWidth="1"/>
    <col min="20" max="20" width="29.85546875" customWidth="1"/>
    <col min="21" max="21" width="64.5703125" customWidth="1"/>
    <col min="22" max="22" width="34.7109375" customWidth="1"/>
    <col min="23" max="23" width="28.42578125" customWidth="1"/>
    <col min="24" max="24" width="30" customWidth="1"/>
    <col min="25" max="25" width="28.5703125" customWidth="1"/>
    <col min="26" max="26" width="27.7109375" customWidth="1"/>
    <col min="27" max="27" width="52.7109375" customWidth="1"/>
    <col min="28" max="28" width="27.7109375" customWidth="1"/>
    <col min="29" max="29" width="50.28515625" customWidth="1"/>
    <col min="30" max="30" width="33" customWidth="1"/>
    <col min="31" max="31" width="38.28515625" customWidth="1"/>
    <col min="32" max="32" width="37.28515625" customWidth="1"/>
    <col min="33" max="33" width="65.140625" customWidth="1"/>
    <col min="35" max="35" width="102.42578125" customWidth="1"/>
    <col min="36" max="36" width="62.7109375" customWidth="1"/>
    <col min="37" max="37" width="66.7109375" customWidth="1"/>
  </cols>
  <sheetData>
    <row r="1" spans="1:39" ht="81" customHeight="1" x14ac:dyDescent="0.25">
      <c r="A1" s="12" t="s">
        <v>52</v>
      </c>
      <c r="B1" s="17" t="s">
        <v>376</v>
      </c>
      <c r="C1" s="12" t="s">
        <v>469</v>
      </c>
      <c r="D1" s="12" t="s">
        <v>53</v>
      </c>
      <c r="E1" s="23" t="s">
        <v>54</v>
      </c>
      <c r="F1" s="23" t="s">
        <v>55</v>
      </c>
      <c r="G1" s="17" t="s">
        <v>468</v>
      </c>
      <c r="H1" s="12" t="s">
        <v>13</v>
      </c>
      <c r="I1" s="12" t="s">
        <v>12</v>
      </c>
      <c r="J1" s="12" t="s">
        <v>53</v>
      </c>
      <c r="K1" s="23" t="s">
        <v>54</v>
      </c>
      <c r="L1" s="15" t="s">
        <v>25</v>
      </c>
      <c r="M1" s="12" t="s">
        <v>34</v>
      </c>
      <c r="N1" s="12" t="s">
        <v>35</v>
      </c>
      <c r="O1" s="12" t="s">
        <v>29</v>
      </c>
      <c r="P1" s="23" t="s">
        <v>32</v>
      </c>
      <c r="Q1" s="23" t="s">
        <v>30</v>
      </c>
      <c r="R1" s="23" t="s">
        <v>31</v>
      </c>
      <c r="S1" s="23" t="s">
        <v>435</v>
      </c>
      <c r="T1" s="75" t="s">
        <v>438</v>
      </c>
      <c r="U1" s="23" t="s">
        <v>53</v>
      </c>
      <c r="V1" s="23" t="s">
        <v>54</v>
      </c>
      <c r="W1" s="22" t="s">
        <v>55</v>
      </c>
      <c r="Z1" s="13" t="s">
        <v>467</v>
      </c>
      <c r="AA1" s="23" t="s">
        <v>53</v>
      </c>
      <c r="AB1" s="23" t="s">
        <v>54</v>
      </c>
      <c r="AC1" s="18" t="s">
        <v>4</v>
      </c>
      <c r="AD1" s="13" t="s">
        <v>366</v>
      </c>
      <c r="AE1" s="22" t="s">
        <v>367</v>
      </c>
      <c r="AF1" s="13" t="s">
        <v>368</v>
      </c>
      <c r="AG1" s="12" t="s">
        <v>53</v>
      </c>
      <c r="AH1" s="12" t="s">
        <v>54</v>
      </c>
      <c r="AI1" s="13" t="s">
        <v>55</v>
      </c>
      <c r="AJ1" s="15" t="s">
        <v>450</v>
      </c>
      <c r="AK1" s="12" t="s">
        <v>53</v>
      </c>
      <c r="AL1" s="12" t="s">
        <v>54</v>
      </c>
      <c r="AM1" s="13" t="s">
        <v>55</v>
      </c>
    </row>
    <row r="2" spans="1:39" s="170" customFormat="1" ht="21.75" customHeight="1" x14ac:dyDescent="0.25">
      <c r="A2" s="184">
        <v>2012</v>
      </c>
      <c r="B2" s="171"/>
      <c r="C2" s="119">
        <v>2</v>
      </c>
      <c r="D2" s="168"/>
      <c r="E2" s="168"/>
      <c r="F2" s="168"/>
      <c r="G2" s="171"/>
      <c r="H2" s="136">
        <v>0.32</v>
      </c>
      <c r="I2" s="136">
        <v>0.41</v>
      </c>
      <c r="J2" s="105"/>
      <c r="K2" s="168"/>
      <c r="L2" s="169"/>
      <c r="M2" s="94">
        <v>0</v>
      </c>
      <c r="N2" s="94">
        <v>0</v>
      </c>
      <c r="O2" s="94">
        <v>0</v>
      </c>
      <c r="P2" s="94">
        <v>0</v>
      </c>
      <c r="Q2" s="94">
        <v>0.16</v>
      </c>
      <c r="R2" s="137">
        <v>0.20233999999999999</v>
      </c>
      <c r="S2" s="119">
        <v>3</v>
      </c>
      <c r="T2" s="119">
        <v>1</v>
      </c>
      <c r="U2" s="168"/>
      <c r="V2" s="168"/>
      <c r="W2" s="183"/>
      <c r="Z2" s="119">
        <v>3</v>
      </c>
      <c r="AA2" s="168"/>
      <c r="AB2" s="168"/>
      <c r="AC2" s="182"/>
      <c r="AD2" s="98">
        <v>0</v>
      </c>
      <c r="AE2" s="98">
        <v>0</v>
      </c>
      <c r="AF2" s="98">
        <v>0</v>
      </c>
      <c r="AG2" s="168"/>
      <c r="AH2" s="168"/>
      <c r="AI2" s="183"/>
      <c r="AJ2" s="324" t="s">
        <v>1109</v>
      </c>
      <c r="AK2" s="168"/>
      <c r="AL2" s="168"/>
      <c r="AM2" s="183"/>
    </row>
    <row r="3" spans="1:39" ht="15" customHeight="1" x14ac:dyDescent="0.25">
      <c r="A3">
        <v>2011</v>
      </c>
      <c r="C3">
        <v>2</v>
      </c>
      <c r="H3" s="136">
        <v>0.32</v>
      </c>
      <c r="I3" s="136">
        <v>0.41</v>
      </c>
      <c r="J3" s="105"/>
      <c r="M3" s="94">
        <v>0</v>
      </c>
      <c r="N3" s="94">
        <v>0</v>
      </c>
      <c r="O3" s="94">
        <v>0</v>
      </c>
      <c r="P3" s="94">
        <v>0</v>
      </c>
      <c r="Q3" s="94">
        <v>0.16</v>
      </c>
      <c r="R3" s="137">
        <v>0.20233999999999999</v>
      </c>
      <c r="S3">
        <v>3</v>
      </c>
      <c r="T3">
        <v>1</v>
      </c>
      <c r="V3" s="27"/>
      <c r="Z3">
        <v>3</v>
      </c>
      <c r="AD3" s="98">
        <v>0</v>
      </c>
      <c r="AE3" s="98">
        <v>0</v>
      </c>
      <c r="AF3" s="98">
        <v>0</v>
      </c>
      <c r="AJ3" s="325"/>
    </row>
    <row r="4" spans="1:39" x14ac:dyDescent="0.25">
      <c r="A4">
        <v>2010</v>
      </c>
      <c r="C4">
        <v>2</v>
      </c>
      <c r="H4" s="136">
        <v>0.32</v>
      </c>
      <c r="I4" s="136">
        <v>0.41</v>
      </c>
      <c r="J4" s="105"/>
      <c r="M4" s="94">
        <v>0</v>
      </c>
      <c r="N4" s="94">
        <v>0</v>
      </c>
      <c r="O4" s="94">
        <v>0</v>
      </c>
      <c r="P4" s="94">
        <v>0</v>
      </c>
      <c r="Q4" s="94">
        <v>0.16</v>
      </c>
      <c r="R4" s="137">
        <v>0.20233999999999999</v>
      </c>
      <c r="S4">
        <v>3</v>
      </c>
      <c r="T4">
        <v>1</v>
      </c>
      <c r="V4" s="27"/>
      <c r="Z4">
        <v>3</v>
      </c>
      <c r="AD4" s="98">
        <v>0</v>
      </c>
      <c r="AE4" s="98">
        <v>0</v>
      </c>
      <c r="AF4" s="98">
        <v>0</v>
      </c>
      <c r="AJ4" s="325"/>
    </row>
    <row r="5" spans="1:39" ht="30" x14ac:dyDescent="0.25">
      <c r="A5">
        <v>2009</v>
      </c>
      <c r="C5">
        <v>2</v>
      </c>
      <c r="H5" s="136">
        <v>0.32</v>
      </c>
      <c r="I5" s="136">
        <v>0.41</v>
      </c>
      <c r="J5" s="105"/>
      <c r="M5" s="94">
        <v>0</v>
      </c>
      <c r="N5" s="94">
        <v>0</v>
      </c>
      <c r="O5" s="94">
        <v>0</v>
      </c>
      <c r="P5" s="94">
        <v>0</v>
      </c>
      <c r="Q5" s="94">
        <v>0.16</v>
      </c>
      <c r="R5" s="137">
        <v>0.20233999999999999</v>
      </c>
      <c r="S5">
        <v>3</v>
      </c>
      <c r="T5">
        <v>1</v>
      </c>
      <c r="U5" s="31" t="s">
        <v>358</v>
      </c>
      <c r="V5" s="67" t="s">
        <v>359</v>
      </c>
      <c r="W5" s="119" t="s">
        <v>1102</v>
      </c>
      <c r="Z5">
        <v>3</v>
      </c>
      <c r="AD5" s="98">
        <v>0</v>
      </c>
      <c r="AE5" s="98">
        <v>0</v>
      </c>
      <c r="AF5" s="98">
        <v>0</v>
      </c>
      <c r="AJ5" s="325"/>
    </row>
    <row r="6" spans="1:39" x14ac:dyDescent="0.25">
      <c r="A6">
        <v>2008</v>
      </c>
      <c r="C6">
        <v>2</v>
      </c>
      <c r="H6" s="136">
        <v>0.32</v>
      </c>
      <c r="I6" s="136">
        <v>0.41</v>
      </c>
      <c r="J6" s="105"/>
      <c r="M6" s="94">
        <v>0</v>
      </c>
      <c r="N6" s="94">
        <v>0</v>
      </c>
      <c r="O6" s="94">
        <v>0.09</v>
      </c>
      <c r="P6" s="94">
        <v>0.16</v>
      </c>
      <c r="Q6" s="94">
        <v>0</v>
      </c>
      <c r="R6" s="137">
        <v>0.20233999999999999</v>
      </c>
      <c r="S6">
        <v>3</v>
      </c>
      <c r="T6">
        <v>1</v>
      </c>
      <c r="Z6">
        <v>3</v>
      </c>
      <c r="AD6" s="98">
        <v>0</v>
      </c>
      <c r="AE6" s="98">
        <v>0</v>
      </c>
      <c r="AF6" s="98">
        <v>0</v>
      </c>
      <c r="AJ6" s="325"/>
      <c r="AL6" s="80"/>
      <c r="AM6" s="80"/>
    </row>
    <row r="7" spans="1:39" x14ac:dyDescent="0.25">
      <c r="A7">
        <v>2007</v>
      </c>
      <c r="C7">
        <v>2</v>
      </c>
      <c r="H7" s="136">
        <v>0.32</v>
      </c>
      <c r="I7" s="136">
        <v>0.41</v>
      </c>
      <c r="J7" s="105"/>
      <c r="M7" s="94">
        <v>0</v>
      </c>
      <c r="N7" s="94">
        <v>0</v>
      </c>
      <c r="O7" s="94">
        <v>0.09</v>
      </c>
      <c r="P7" s="94">
        <v>0.16</v>
      </c>
      <c r="Q7" s="94">
        <v>0</v>
      </c>
      <c r="R7" s="137">
        <v>0.20233999999999999</v>
      </c>
      <c r="S7">
        <v>3</v>
      </c>
      <c r="T7">
        <v>1</v>
      </c>
      <c r="V7" s="27"/>
      <c r="Z7">
        <v>3</v>
      </c>
      <c r="AD7" s="98">
        <v>0</v>
      </c>
      <c r="AE7" s="98">
        <v>0</v>
      </c>
      <c r="AF7" s="98">
        <v>0</v>
      </c>
      <c r="AJ7" s="325"/>
      <c r="AK7" s="80"/>
      <c r="AL7" s="80"/>
      <c r="AM7" s="80"/>
    </row>
    <row r="8" spans="1:39" x14ac:dyDescent="0.25">
      <c r="A8">
        <v>2006</v>
      </c>
      <c r="C8">
        <v>2</v>
      </c>
      <c r="H8" s="136">
        <v>0.32</v>
      </c>
      <c r="I8" s="136">
        <v>0.41</v>
      </c>
      <c r="J8" s="105"/>
      <c r="M8" s="94">
        <v>0</v>
      </c>
      <c r="N8" s="94">
        <v>0</v>
      </c>
      <c r="O8" s="94">
        <v>0.09</v>
      </c>
      <c r="P8" s="94">
        <v>0.16</v>
      </c>
      <c r="Q8" s="94">
        <v>0</v>
      </c>
      <c r="R8" s="137">
        <v>0.20233999999999999</v>
      </c>
      <c r="S8">
        <v>3</v>
      </c>
      <c r="T8">
        <v>1</v>
      </c>
      <c r="V8" s="27"/>
      <c r="Z8">
        <v>3</v>
      </c>
      <c r="AD8" s="98">
        <v>0</v>
      </c>
      <c r="AE8" s="98">
        <v>0</v>
      </c>
      <c r="AF8" s="98">
        <v>0</v>
      </c>
      <c r="AJ8" s="325"/>
      <c r="AK8" s="80"/>
      <c r="AL8" s="80"/>
      <c r="AM8" s="80"/>
    </row>
    <row r="9" spans="1:39" x14ac:dyDescent="0.25">
      <c r="A9">
        <v>2005</v>
      </c>
      <c r="C9">
        <v>2</v>
      </c>
      <c r="H9" s="136">
        <v>0.32</v>
      </c>
      <c r="I9" s="136">
        <v>0.41</v>
      </c>
      <c r="J9" s="105"/>
      <c r="M9" s="94">
        <v>0</v>
      </c>
      <c r="N9" s="94">
        <v>0</v>
      </c>
      <c r="O9" s="94">
        <v>0.09</v>
      </c>
      <c r="P9" s="94">
        <v>0.16</v>
      </c>
      <c r="Q9" s="94">
        <v>0</v>
      </c>
      <c r="R9" s="137">
        <v>0.20233999999999999</v>
      </c>
      <c r="S9">
        <v>3</v>
      </c>
      <c r="T9">
        <v>1</v>
      </c>
      <c r="V9" s="27"/>
      <c r="Z9">
        <v>3</v>
      </c>
      <c r="AD9" s="98">
        <v>0</v>
      </c>
      <c r="AE9" s="98">
        <v>0</v>
      </c>
      <c r="AF9" s="98">
        <v>0</v>
      </c>
      <c r="AJ9" s="325"/>
      <c r="AK9" s="80"/>
      <c r="AL9" s="80"/>
      <c r="AM9" s="80"/>
    </row>
    <row r="10" spans="1:39" ht="30" x14ac:dyDescent="0.25">
      <c r="A10">
        <v>2004</v>
      </c>
      <c r="C10">
        <v>2</v>
      </c>
      <c r="H10" s="136">
        <v>0.32</v>
      </c>
      <c r="I10" s="136">
        <v>0.41</v>
      </c>
      <c r="J10" s="105"/>
      <c r="M10" s="94">
        <v>0</v>
      </c>
      <c r="N10" s="94">
        <v>0</v>
      </c>
      <c r="O10" s="94">
        <v>0.09</v>
      </c>
      <c r="P10" s="94">
        <v>0.16</v>
      </c>
      <c r="Q10" s="94">
        <v>0</v>
      </c>
      <c r="R10" s="137">
        <v>0.20233999999999999</v>
      </c>
      <c r="S10">
        <v>3</v>
      </c>
      <c r="T10">
        <v>1</v>
      </c>
      <c r="U10" s="31" t="s">
        <v>1108</v>
      </c>
      <c r="V10" s="74" t="s">
        <v>434</v>
      </c>
      <c r="W10" t="s">
        <v>49</v>
      </c>
      <c r="Z10">
        <v>3</v>
      </c>
      <c r="AD10" s="98">
        <v>0</v>
      </c>
      <c r="AE10" s="98">
        <v>0</v>
      </c>
      <c r="AF10" s="98">
        <v>0</v>
      </c>
      <c r="AJ10" s="325"/>
      <c r="AK10" s="80"/>
      <c r="AL10" s="80"/>
      <c r="AM10" s="80"/>
    </row>
    <row r="11" spans="1:39" x14ac:dyDescent="0.25">
      <c r="A11">
        <v>2003</v>
      </c>
      <c r="C11">
        <v>2</v>
      </c>
      <c r="E11" s="14"/>
      <c r="H11" s="136">
        <v>0.32</v>
      </c>
      <c r="I11" s="136">
        <v>0.41</v>
      </c>
      <c r="J11" s="105"/>
      <c r="M11" s="94">
        <v>0</v>
      </c>
      <c r="N11" s="94">
        <v>0</v>
      </c>
      <c r="O11" s="94">
        <v>0.09</v>
      </c>
      <c r="P11" s="94">
        <v>0.16</v>
      </c>
      <c r="Q11" s="94">
        <v>0</v>
      </c>
      <c r="R11" s="138">
        <v>0</v>
      </c>
      <c r="S11">
        <v>0</v>
      </c>
      <c r="T11">
        <v>0</v>
      </c>
      <c r="V11" s="27"/>
      <c r="Z11">
        <v>3</v>
      </c>
      <c r="AD11" s="98">
        <v>0</v>
      </c>
      <c r="AE11" s="98">
        <v>0</v>
      </c>
      <c r="AF11" s="98">
        <v>0</v>
      </c>
      <c r="AJ11" s="325"/>
      <c r="AK11" s="80"/>
      <c r="AL11" s="80"/>
      <c r="AM11" s="80"/>
    </row>
    <row r="12" spans="1:39" x14ac:dyDescent="0.25">
      <c r="A12">
        <v>2002</v>
      </c>
      <c r="C12">
        <v>2</v>
      </c>
      <c r="H12" s="136">
        <v>0.32</v>
      </c>
      <c r="I12" s="136">
        <v>0.41</v>
      </c>
      <c r="J12" s="105"/>
      <c r="M12" s="94">
        <v>0</v>
      </c>
      <c r="N12" s="94">
        <v>0</v>
      </c>
      <c r="O12" s="94">
        <v>0.09</v>
      </c>
      <c r="P12" s="94">
        <v>0.16</v>
      </c>
      <c r="Q12" s="94">
        <v>0</v>
      </c>
      <c r="R12" s="138">
        <v>0</v>
      </c>
      <c r="S12">
        <v>0</v>
      </c>
      <c r="T12">
        <v>0</v>
      </c>
      <c r="V12" s="27"/>
      <c r="Z12">
        <v>3</v>
      </c>
      <c r="AD12" s="98">
        <v>0</v>
      </c>
      <c r="AE12" s="98">
        <v>0</v>
      </c>
      <c r="AF12" s="98">
        <v>0</v>
      </c>
      <c r="AJ12" s="325"/>
      <c r="AK12" s="80"/>
      <c r="AL12" s="80"/>
      <c r="AM12" s="80"/>
    </row>
    <row r="13" spans="1:39" x14ac:dyDescent="0.25">
      <c r="A13">
        <v>2001</v>
      </c>
      <c r="C13">
        <v>2</v>
      </c>
      <c r="H13" s="136">
        <v>0.32</v>
      </c>
      <c r="I13" s="136">
        <v>0.41</v>
      </c>
      <c r="J13" s="105"/>
      <c r="M13" s="94">
        <v>0</v>
      </c>
      <c r="N13" s="94">
        <v>0</v>
      </c>
      <c r="O13" s="94">
        <v>0.09</v>
      </c>
      <c r="P13" s="94">
        <v>0.16</v>
      </c>
      <c r="Q13" s="94">
        <v>0</v>
      </c>
      <c r="R13" s="138">
        <v>0</v>
      </c>
      <c r="S13">
        <v>0</v>
      </c>
      <c r="T13">
        <v>0</v>
      </c>
      <c r="V13" s="27"/>
      <c r="Z13">
        <v>3</v>
      </c>
      <c r="AD13" s="95">
        <v>0</v>
      </c>
      <c r="AE13" s="95">
        <v>0</v>
      </c>
      <c r="AF13" s="95">
        <v>0</v>
      </c>
      <c r="AJ13" s="325"/>
      <c r="AK13" s="80"/>
      <c r="AL13" s="80"/>
      <c r="AM13" s="80"/>
    </row>
    <row r="14" spans="1:39" x14ac:dyDescent="0.25">
      <c r="A14">
        <v>2000</v>
      </c>
      <c r="C14">
        <v>2</v>
      </c>
      <c r="H14" s="136">
        <v>0.32</v>
      </c>
      <c r="I14" s="136">
        <v>0.41</v>
      </c>
      <c r="J14" s="105"/>
      <c r="M14" s="94">
        <v>0</v>
      </c>
      <c r="N14" s="94">
        <v>0</v>
      </c>
      <c r="O14" s="94">
        <v>0.09</v>
      </c>
      <c r="P14" s="94">
        <v>0.16</v>
      </c>
      <c r="Q14" s="94">
        <v>0</v>
      </c>
      <c r="R14" s="138">
        <v>0</v>
      </c>
      <c r="S14">
        <v>0</v>
      </c>
      <c r="T14">
        <v>0</v>
      </c>
      <c r="V14" s="27"/>
      <c r="Z14">
        <v>3</v>
      </c>
      <c r="AD14" s="95">
        <v>0</v>
      </c>
      <c r="AE14" s="95">
        <v>0</v>
      </c>
      <c r="AF14" s="95">
        <v>0</v>
      </c>
      <c r="AJ14" s="325"/>
      <c r="AK14" s="80"/>
      <c r="AL14" s="80"/>
      <c r="AM14" s="80"/>
    </row>
    <row r="15" spans="1:39" x14ac:dyDescent="0.25">
      <c r="A15">
        <v>1999</v>
      </c>
      <c r="C15">
        <v>2</v>
      </c>
      <c r="D15" t="s">
        <v>473</v>
      </c>
      <c r="E15" t="s">
        <v>474</v>
      </c>
      <c r="F15" t="s">
        <v>475</v>
      </c>
      <c r="H15" s="136">
        <v>0.32</v>
      </c>
      <c r="I15" s="136">
        <v>0.41</v>
      </c>
      <c r="J15" s="105"/>
      <c r="M15" s="94">
        <v>0</v>
      </c>
      <c r="N15" s="94">
        <v>0</v>
      </c>
      <c r="O15" s="94">
        <v>0.09</v>
      </c>
      <c r="P15" s="94">
        <v>0.16</v>
      </c>
      <c r="Q15" s="94">
        <v>0</v>
      </c>
      <c r="R15" s="138">
        <v>0</v>
      </c>
      <c r="S15">
        <v>0</v>
      </c>
      <c r="T15">
        <v>0</v>
      </c>
      <c r="U15" t="s">
        <v>357</v>
      </c>
      <c r="V15" s="30">
        <v>36159</v>
      </c>
      <c r="W15" t="s">
        <v>48</v>
      </c>
      <c r="Z15">
        <v>3</v>
      </c>
      <c r="AA15" t="s">
        <v>362</v>
      </c>
      <c r="AB15" s="14">
        <v>36181</v>
      </c>
      <c r="AD15" s="95">
        <v>0</v>
      </c>
      <c r="AE15" s="95">
        <v>0</v>
      </c>
      <c r="AF15" s="95">
        <v>0</v>
      </c>
      <c r="AG15" s="43" t="s">
        <v>363</v>
      </c>
      <c r="AH15" s="14">
        <v>36156</v>
      </c>
      <c r="AI15" t="s">
        <v>47</v>
      </c>
      <c r="AJ15" s="326"/>
      <c r="AK15" s="78" t="s">
        <v>464</v>
      </c>
      <c r="AL15" s="79">
        <v>36181</v>
      </c>
      <c r="AM15" s="78" t="s">
        <v>465</v>
      </c>
    </row>
    <row r="16" spans="1:39" ht="30" x14ac:dyDescent="0.25">
      <c r="A16">
        <v>1998</v>
      </c>
      <c r="C16">
        <v>2</v>
      </c>
      <c r="D16" t="s">
        <v>471</v>
      </c>
      <c r="E16" s="14">
        <v>35787</v>
      </c>
      <c r="F16" t="s">
        <v>472</v>
      </c>
      <c r="H16" s="136">
        <v>0.32</v>
      </c>
      <c r="I16" s="136">
        <v>0.41</v>
      </c>
      <c r="J16" s="105"/>
      <c r="M16" s="94">
        <v>0.09</v>
      </c>
      <c r="N16" s="94">
        <v>0.16</v>
      </c>
      <c r="O16" s="94">
        <v>0</v>
      </c>
      <c r="P16" s="94">
        <v>0</v>
      </c>
      <c r="Q16" s="94">
        <v>0</v>
      </c>
      <c r="R16" s="138">
        <v>0</v>
      </c>
      <c r="S16">
        <v>0</v>
      </c>
      <c r="T16">
        <v>0</v>
      </c>
      <c r="V16" s="27"/>
      <c r="Z16">
        <v>3</v>
      </c>
      <c r="AA16" t="s">
        <v>361</v>
      </c>
      <c r="AB16" s="14">
        <v>35853</v>
      </c>
      <c r="AD16" s="139">
        <f>12*15000</f>
        <v>180000</v>
      </c>
      <c r="AE16" s="139">
        <f>12*7000</f>
        <v>84000</v>
      </c>
      <c r="AF16" s="139">
        <f>12*5000</f>
        <v>60000</v>
      </c>
      <c r="AG16" s="42" t="s">
        <v>364</v>
      </c>
      <c r="AH16" s="58" t="s">
        <v>365</v>
      </c>
      <c r="AI16" s="43" t="s">
        <v>46</v>
      </c>
      <c r="AK16" s="42" t="s">
        <v>466</v>
      </c>
      <c r="AL16" s="58" t="s">
        <v>365</v>
      </c>
    </row>
    <row r="17" spans="1:39" x14ac:dyDescent="0.25">
      <c r="A17">
        <v>1997</v>
      </c>
      <c r="C17">
        <v>2</v>
      </c>
      <c r="D17" t="s">
        <v>470</v>
      </c>
      <c r="E17" s="14">
        <v>31402</v>
      </c>
      <c r="H17" s="136">
        <v>0.32</v>
      </c>
      <c r="I17" s="136">
        <v>0.41</v>
      </c>
      <c r="J17" t="s">
        <v>356</v>
      </c>
      <c r="K17" s="14">
        <v>31445</v>
      </c>
      <c r="M17" s="94">
        <v>0.09</v>
      </c>
      <c r="N17" s="94">
        <v>0.16</v>
      </c>
      <c r="O17" s="94">
        <v>0</v>
      </c>
      <c r="P17" s="94">
        <v>0</v>
      </c>
      <c r="Q17" s="94">
        <v>0</v>
      </c>
      <c r="R17" s="138">
        <v>0</v>
      </c>
      <c r="S17">
        <v>0</v>
      </c>
      <c r="T17">
        <v>0</v>
      </c>
      <c r="U17" t="s">
        <v>356</v>
      </c>
      <c r="V17" s="14">
        <v>31445</v>
      </c>
      <c r="Z17">
        <v>3</v>
      </c>
      <c r="AA17" t="s">
        <v>360</v>
      </c>
      <c r="AB17" s="14">
        <v>31402</v>
      </c>
      <c r="AD17" s="95">
        <v>0</v>
      </c>
      <c r="AE17" s="95">
        <v>0</v>
      </c>
      <c r="AF17" s="95">
        <v>0</v>
      </c>
      <c r="AJ17" s="164" t="s">
        <v>1109</v>
      </c>
      <c r="AL17" s="43"/>
      <c r="AM17" s="43"/>
    </row>
    <row r="18" spans="1:39" x14ac:dyDescent="0.25">
      <c r="A18" s="206">
        <v>1996</v>
      </c>
      <c r="C18" s="206">
        <v>2</v>
      </c>
      <c r="H18" s="136">
        <v>0.32</v>
      </c>
      <c r="I18" s="136">
        <v>0.41</v>
      </c>
      <c r="M18" s="94">
        <v>0.09</v>
      </c>
      <c r="N18" s="94">
        <v>0.16</v>
      </c>
      <c r="O18" s="94">
        <v>0</v>
      </c>
      <c r="P18" s="94">
        <v>0</v>
      </c>
      <c r="Q18" s="94">
        <v>0</v>
      </c>
      <c r="R18" s="138">
        <v>0</v>
      </c>
      <c r="S18" s="206">
        <v>0</v>
      </c>
      <c r="T18" s="206">
        <v>0</v>
      </c>
      <c r="V18" s="27"/>
      <c r="Z18" s="206">
        <v>3</v>
      </c>
      <c r="AD18" s="95">
        <v>0</v>
      </c>
      <c r="AE18" s="95">
        <v>0</v>
      </c>
      <c r="AF18" s="95">
        <v>0</v>
      </c>
    </row>
    <row r="19" spans="1:39" x14ac:dyDescent="0.25">
      <c r="A19" s="206">
        <v>1995</v>
      </c>
      <c r="C19" s="206">
        <v>2</v>
      </c>
      <c r="H19" s="136">
        <v>0.32</v>
      </c>
      <c r="I19" s="136">
        <v>0.41</v>
      </c>
      <c r="M19" s="94">
        <v>0.09</v>
      </c>
      <c r="N19" s="94">
        <v>0.16</v>
      </c>
      <c r="O19" s="94">
        <v>0</v>
      </c>
      <c r="P19" s="94">
        <v>0</v>
      </c>
      <c r="Q19" s="94">
        <v>0</v>
      </c>
      <c r="R19" s="138">
        <v>0</v>
      </c>
      <c r="S19" s="206">
        <v>0</v>
      </c>
      <c r="T19" s="206">
        <v>0</v>
      </c>
      <c r="Z19" s="206">
        <v>3</v>
      </c>
      <c r="AD19" s="95">
        <v>0</v>
      </c>
      <c r="AE19" s="95">
        <v>0</v>
      </c>
      <c r="AF19" s="95">
        <v>0</v>
      </c>
    </row>
    <row r="20" spans="1:39" x14ac:dyDescent="0.25">
      <c r="A20" s="206">
        <v>1994</v>
      </c>
      <c r="C20" s="206">
        <v>2</v>
      </c>
      <c r="H20" s="136">
        <v>0.32</v>
      </c>
      <c r="I20" s="136">
        <v>0.41</v>
      </c>
      <c r="M20" s="94">
        <v>0.09</v>
      </c>
      <c r="N20" s="94">
        <v>0.16</v>
      </c>
      <c r="O20" s="94">
        <v>0</v>
      </c>
      <c r="P20" s="94">
        <v>0</v>
      </c>
      <c r="Q20" s="94">
        <v>0</v>
      </c>
      <c r="R20" s="138">
        <v>0</v>
      </c>
      <c r="S20" s="206">
        <v>0</v>
      </c>
      <c r="T20" s="206">
        <v>0</v>
      </c>
      <c r="Z20" s="206">
        <v>3</v>
      </c>
      <c r="AD20" s="95">
        <v>0</v>
      </c>
      <c r="AE20" s="95">
        <v>0</v>
      </c>
      <c r="AF20" s="95">
        <v>0</v>
      </c>
    </row>
    <row r="21" spans="1:39" x14ac:dyDescent="0.25">
      <c r="A21" s="206">
        <v>1993</v>
      </c>
      <c r="C21" s="206">
        <v>2</v>
      </c>
      <c r="H21" s="136">
        <v>0.32</v>
      </c>
      <c r="I21" s="136">
        <v>0.41</v>
      </c>
      <c r="M21" s="94">
        <v>0.09</v>
      </c>
      <c r="N21" s="94">
        <v>0.16</v>
      </c>
      <c r="O21" s="94">
        <v>0</v>
      </c>
      <c r="P21" s="94">
        <v>0</v>
      </c>
      <c r="Q21" s="94">
        <v>0</v>
      </c>
      <c r="R21" s="138">
        <v>0</v>
      </c>
      <c r="S21" s="206">
        <v>0</v>
      </c>
      <c r="T21" s="206">
        <v>0</v>
      </c>
      <c r="Z21" s="206">
        <v>3</v>
      </c>
      <c r="AD21" s="95">
        <v>0</v>
      </c>
      <c r="AE21" s="95">
        <v>0</v>
      </c>
      <c r="AF21" s="95">
        <v>0</v>
      </c>
    </row>
    <row r="22" spans="1:39" x14ac:dyDescent="0.25">
      <c r="A22" s="206">
        <v>1992</v>
      </c>
      <c r="C22" s="206">
        <v>2</v>
      </c>
      <c r="H22" s="136">
        <v>0.32</v>
      </c>
      <c r="I22" s="136">
        <v>0.41</v>
      </c>
      <c r="M22" s="94">
        <v>0.09</v>
      </c>
      <c r="N22" s="94">
        <v>0.16</v>
      </c>
      <c r="O22" s="94">
        <v>0</v>
      </c>
      <c r="P22" s="94">
        <v>0</v>
      </c>
      <c r="Q22" s="94">
        <v>0</v>
      </c>
      <c r="R22" s="138">
        <v>0</v>
      </c>
      <c r="S22" s="206">
        <v>0</v>
      </c>
      <c r="T22" s="206">
        <v>0</v>
      </c>
      <c r="Z22" s="206">
        <v>3</v>
      </c>
      <c r="AD22" s="95">
        <v>0</v>
      </c>
      <c r="AE22" s="95">
        <v>0</v>
      </c>
      <c r="AF22" s="95">
        <v>0</v>
      </c>
    </row>
    <row r="23" spans="1:39" x14ac:dyDescent="0.25">
      <c r="A23" s="206">
        <v>1991</v>
      </c>
      <c r="C23" s="206">
        <v>2</v>
      </c>
      <c r="H23" s="136">
        <v>0.32</v>
      </c>
      <c r="I23" s="136">
        <v>0.41</v>
      </c>
      <c r="M23" s="94">
        <v>0.09</v>
      </c>
      <c r="N23" s="94">
        <v>0.16</v>
      </c>
      <c r="O23" s="94">
        <v>0</v>
      </c>
      <c r="P23" s="94">
        <v>0</v>
      </c>
      <c r="Q23" s="94">
        <v>0</v>
      </c>
      <c r="R23" s="138">
        <v>0</v>
      </c>
      <c r="S23" s="206">
        <v>0</v>
      </c>
      <c r="T23" s="206">
        <v>0</v>
      </c>
      <c r="Z23" s="206">
        <v>3</v>
      </c>
      <c r="AD23" s="95">
        <v>0</v>
      </c>
      <c r="AE23" s="95">
        <v>0</v>
      </c>
      <c r="AF23" s="95">
        <v>0</v>
      </c>
    </row>
    <row r="24" spans="1:39" x14ac:dyDescent="0.25">
      <c r="A24" s="206">
        <v>1990</v>
      </c>
      <c r="C24" s="206">
        <v>2</v>
      </c>
      <c r="H24" s="136">
        <v>0.32</v>
      </c>
      <c r="I24" s="136">
        <v>0.41</v>
      </c>
      <c r="M24" s="94">
        <v>0.09</v>
      </c>
      <c r="N24" s="94">
        <v>0.16</v>
      </c>
      <c r="O24" s="94">
        <v>0</v>
      </c>
      <c r="P24" s="94">
        <v>0</v>
      </c>
      <c r="Q24" s="94">
        <v>0</v>
      </c>
      <c r="R24" s="138">
        <v>0</v>
      </c>
      <c r="S24" s="206">
        <v>0</v>
      </c>
      <c r="T24" s="206">
        <v>0</v>
      </c>
      <c r="Z24" s="206">
        <v>3</v>
      </c>
      <c r="AD24" s="95">
        <v>0</v>
      </c>
      <c r="AE24" s="95">
        <v>0</v>
      </c>
      <c r="AF24" s="95">
        <v>0</v>
      </c>
    </row>
    <row r="25" spans="1:39" x14ac:dyDescent="0.25">
      <c r="A25" s="206">
        <v>1989</v>
      </c>
      <c r="C25" s="206">
        <v>2</v>
      </c>
      <c r="H25" s="136">
        <v>0.32</v>
      </c>
      <c r="I25" s="136">
        <v>0.41</v>
      </c>
      <c r="M25" s="94">
        <v>0.09</v>
      </c>
      <c r="N25" s="94">
        <v>0.16</v>
      </c>
      <c r="O25" s="94">
        <v>0</v>
      </c>
      <c r="P25" s="94">
        <v>0</v>
      </c>
      <c r="Q25" s="94">
        <v>0</v>
      </c>
      <c r="R25" s="138">
        <v>0</v>
      </c>
      <c r="S25" s="206">
        <v>0</v>
      </c>
      <c r="T25" s="206">
        <v>0</v>
      </c>
      <c r="Z25" s="206">
        <v>3</v>
      </c>
      <c r="AD25" s="95">
        <v>0</v>
      </c>
      <c r="AE25" s="95">
        <v>0</v>
      </c>
      <c r="AF25" s="95">
        <v>0</v>
      </c>
    </row>
    <row r="26" spans="1:39" x14ac:dyDescent="0.25">
      <c r="A26" s="206">
        <v>1988</v>
      </c>
      <c r="C26" s="206">
        <v>2</v>
      </c>
      <c r="H26" s="136">
        <v>0.32</v>
      </c>
      <c r="I26" s="136">
        <v>0.41</v>
      </c>
      <c r="M26" s="94">
        <v>0.09</v>
      </c>
      <c r="N26" s="94">
        <v>0.16</v>
      </c>
      <c r="O26" s="94">
        <v>0</v>
      </c>
      <c r="P26" s="94">
        <v>0</v>
      </c>
      <c r="Q26" s="94">
        <v>0</v>
      </c>
      <c r="R26" s="138">
        <v>0</v>
      </c>
      <c r="S26" s="206">
        <v>0</v>
      </c>
      <c r="T26" s="206">
        <v>0</v>
      </c>
      <c r="Z26" s="206">
        <v>3</v>
      </c>
      <c r="AD26" s="95">
        <v>0</v>
      </c>
      <c r="AE26" s="95">
        <v>0</v>
      </c>
      <c r="AF26" s="95">
        <v>0</v>
      </c>
    </row>
    <row r="27" spans="1:39" x14ac:dyDescent="0.25">
      <c r="A27" s="206">
        <v>1987</v>
      </c>
      <c r="C27" s="206">
        <v>2</v>
      </c>
      <c r="H27" s="136">
        <v>0.32</v>
      </c>
      <c r="I27" s="136">
        <v>0.41</v>
      </c>
      <c r="M27" s="94">
        <v>0.09</v>
      </c>
      <c r="N27" s="94">
        <v>0.16</v>
      </c>
      <c r="O27" s="94">
        <v>0</v>
      </c>
      <c r="P27" s="94">
        <v>0</v>
      </c>
      <c r="Q27" s="94">
        <v>0</v>
      </c>
      <c r="R27" s="138">
        <v>0</v>
      </c>
      <c r="S27" s="206">
        <v>0</v>
      </c>
      <c r="T27" s="206">
        <v>0</v>
      </c>
      <c r="Z27" s="206">
        <v>3</v>
      </c>
      <c r="AD27" s="95">
        <v>0</v>
      </c>
      <c r="AE27" s="95">
        <v>0</v>
      </c>
      <c r="AF27" s="95">
        <v>0</v>
      </c>
    </row>
    <row r="28" spans="1:39" x14ac:dyDescent="0.25">
      <c r="A28" s="206">
        <v>1986</v>
      </c>
      <c r="C28" s="206">
        <v>2</v>
      </c>
      <c r="H28" s="136">
        <v>0.32</v>
      </c>
      <c r="I28" s="136">
        <v>0.41</v>
      </c>
      <c r="M28" s="94">
        <v>0.09</v>
      </c>
      <c r="N28" s="94">
        <v>0.16</v>
      </c>
      <c r="O28" s="94">
        <v>0</v>
      </c>
      <c r="P28" s="94">
        <v>0</v>
      </c>
      <c r="Q28" s="94">
        <v>0</v>
      </c>
      <c r="R28" s="138">
        <v>0</v>
      </c>
      <c r="S28" s="206">
        <v>0</v>
      </c>
      <c r="T28" s="206">
        <v>0</v>
      </c>
      <c r="Z28" s="206">
        <v>3</v>
      </c>
      <c r="AD28" s="95">
        <v>0</v>
      </c>
      <c r="AE28" s="95">
        <v>0</v>
      </c>
      <c r="AF28" s="95">
        <v>0</v>
      </c>
    </row>
    <row r="29" spans="1:39" x14ac:dyDescent="0.25">
      <c r="A29" s="206">
        <v>1985</v>
      </c>
      <c r="C29" s="206">
        <v>2</v>
      </c>
      <c r="H29" s="136">
        <v>0.32</v>
      </c>
      <c r="I29" s="136">
        <v>0.41</v>
      </c>
      <c r="M29" s="94">
        <v>0.09</v>
      </c>
      <c r="N29" s="94">
        <v>0.16</v>
      </c>
      <c r="O29" s="94">
        <v>0</v>
      </c>
      <c r="P29" s="94">
        <v>0</v>
      </c>
      <c r="Q29" s="94">
        <v>0</v>
      </c>
      <c r="R29" s="138">
        <v>0</v>
      </c>
      <c r="S29" s="206">
        <v>0</v>
      </c>
      <c r="T29" s="206">
        <v>0</v>
      </c>
      <c r="Z29" s="206">
        <v>3</v>
      </c>
      <c r="AD29" s="95">
        <v>0</v>
      </c>
      <c r="AE29" s="95">
        <v>0</v>
      </c>
      <c r="AF29" s="95">
        <v>0</v>
      </c>
    </row>
    <row r="30" spans="1:39" x14ac:dyDescent="0.25">
      <c r="A30" s="206">
        <v>1984</v>
      </c>
      <c r="C30" s="206">
        <v>2</v>
      </c>
      <c r="H30" s="136">
        <v>0.32</v>
      </c>
      <c r="I30" s="136">
        <v>0.41</v>
      </c>
      <c r="M30" s="94">
        <v>0.09</v>
      </c>
      <c r="N30" s="94">
        <v>0.16</v>
      </c>
      <c r="O30" s="94">
        <v>0</v>
      </c>
      <c r="P30" s="94">
        <v>0</v>
      </c>
      <c r="Q30" s="94">
        <v>0</v>
      </c>
      <c r="R30" s="138">
        <v>0</v>
      </c>
      <c r="S30" s="206">
        <v>0</v>
      </c>
      <c r="T30" s="206">
        <v>0</v>
      </c>
      <c r="Z30" s="206">
        <v>3</v>
      </c>
      <c r="AD30" s="95">
        <v>0</v>
      </c>
      <c r="AE30" s="95">
        <v>0</v>
      </c>
      <c r="AF30" s="95">
        <v>0</v>
      </c>
    </row>
    <row r="31" spans="1:39" x14ac:dyDescent="0.25">
      <c r="A31" s="206">
        <v>1983</v>
      </c>
      <c r="C31" s="206">
        <v>2</v>
      </c>
      <c r="H31" s="136">
        <v>0.32</v>
      </c>
      <c r="I31" s="136">
        <v>0.39</v>
      </c>
      <c r="M31" s="94">
        <v>0.09</v>
      </c>
      <c r="N31" s="94">
        <v>0.16</v>
      </c>
      <c r="O31" s="94">
        <v>0</v>
      </c>
      <c r="P31" s="94">
        <v>0</v>
      </c>
      <c r="Q31" s="94">
        <v>0</v>
      </c>
      <c r="R31" s="138">
        <v>0</v>
      </c>
      <c r="S31" s="206">
        <v>0</v>
      </c>
      <c r="T31" s="206">
        <v>0</v>
      </c>
      <c r="Z31">
        <v>0</v>
      </c>
      <c r="AD31" s="95">
        <v>0</v>
      </c>
      <c r="AE31" s="95">
        <v>0</v>
      </c>
      <c r="AF31" s="95">
        <v>0</v>
      </c>
    </row>
    <row r="32" spans="1:39" x14ac:dyDescent="0.25">
      <c r="A32" s="206">
        <v>1982</v>
      </c>
      <c r="C32" s="206">
        <v>2</v>
      </c>
      <c r="H32" s="136">
        <v>0.32</v>
      </c>
      <c r="I32" s="136">
        <v>0.39</v>
      </c>
      <c r="J32" s="303" t="s">
        <v>1239</v>
      </c>
      <c r="K32" s="304">
        <v>30050</v>
      </c>
      <c r="M32" s="94">
        <v>0.09</v>
      </c>
      <c r="N32" s="94">
        <v>0.16</v>
      </c>
      <c r="O32" s="94">
        <v>0</v>
      </c>
      <c r="P32" s="94">
        <v>0</v>
      </c>
      <c r="Q32" s="94">
        <v>0</v>
      </c>
      <c r="R32" s="138">
        <v>0</v>
      </c>
      <c r="S32" s="206">
        <v>0</v>
      </c>
      <c r="T32" s="206">
        <v>0</v>
      </c>
      <c r="Z32" s="206">
        <v>0</v>
      </c>
      <c r="AD32" s="95">
        <v>0</v>
      </c>
      <c r="AE32" s="95">
        <v>0</v>
      </c>
      <c r="AF32" s="95">
        <v>0</v>
      </c>
    </row>
    <row r="33" spans="1:32" x14ac:dyDescent="0.25">
      <c r="A33" s="206">
        <v>1981</v>
      </c>
      <c r="C33" s="206">
        <v>2</v>
      </c>
      <c r="H33" s="136">
        <v>0.255</v>
      </c>
      <c r="I33" s="136">
        <v>0.39</v>
      </c>
      <c r="M33" s="94">
        <v>0.09</v>
      </c>
      <c r="N33" s="94">
        <v>0.16</v>
      </c>
      <c r="O33" s="94">
        <v>0</v>
      </c>
      <c r="P33" s="94">
        <v>0</v>
      </c>
      <c r="Q33" s="94">
        <v>0</v>
      </c>
      <c r="R33" s="138">
        <v>0</v>
      </c>
      <c r="S33" s="206">
        <v>0</v>
      </c>
      <c r="T33" s="206">
        <v>0</v>
      </c>
      <c r="Z33" s="206">
        <v>0</v>
      </c>
      <c r="AD33" s="95">
        <v>0</v>
      </c>
      <c r="AE33" s="95">
        <v>0</v>
      </c>
      <c r="AF33" s="95">
        <v>0</v>
      </c>
    </row>
    <row r="34" spans="1:32" x14ac:dyDescent="0.25">
      <c r="A34" s="206">
        <v>1980</v>
      </c>
      <c r="C34" s="206">
        <v>2</v>
      </c>
      <c r="H34" s="136">
        <v>0.23</v>
      </c>
      <c r="I34" s="136">
        <v>0.35</v>
      </c>
      <c r="M34" s="94">
        <v>0.09</v>
      </c>
      <c r="N34" s="94">
        <v>0.16</v>
      </c>
      <c r="O34" s="94">
        <v>0</v>
      </c>
      <c r="P34" s="94">
        <v>0</v>
      </c>
      <c r="Q34" s="94">
        <v>0</v>
      </c>
      <c r="R34" s="138">
        <v>0</v>
      </c>
      <c r="S34" s="206">
        <v>0</v>
      </c>
      <c r="T34" s="206">
        <v>0</v>
      </c>
      <c r="Z34" s="206">
        <v>0</v>
      </c>
      <c r="AD34" s="95">
        <v>0</v>
      </c>
      <c r="AE34" s="95">
        <v>0</v>
      </c>
      <c r="AF34" s="95">
        <v>0</v>
      </c>
    </row>
    <row r="35" spans="1:32" x14ac:dyDescent="0.25">
      <c r="A35" s="206">
        <v>1979</v>
      </c>
      <c r="C35" s="206">
        <v>2</v>
      </c>
      <c r="H35" s="136">
        <v>0.23</v>
      </c>
      <c r="I35" s="136">
        <v>0.35</v>
      </c>
      <c r="J35" s="303"/>
      <c r="M35" s="94">
        <v>0.09</v>
      </c>
      <c r="N35" s="94">
        <v>0.16</v>
      </c>
      <c r="O35" s="94">
        <v>0</v>
      </c>
      <c r="P35" s="94">
        <v>0</v>
      </c>
      <c r="Q35" s="94">
        <v>0</v>
      </c>
      <c r="R35" s="138">
        <v>0</v>
      </c>
      <c r="S35" s="206">
        <v>0</v>
      </c>
      <c r="T35" s="206">
        <v>0</v>
      </c>
      <c r="Z35" s="206">
        <v>0</v>
      </c>
      <c r="AD35" s="95">
        <v>0</v>
      </c>
      <c r="AE35" s="95">
        <v>0</v>
      </c>
      <c r="AF35" s="95">
        <v>0</v>
      </c>
    </row>
    <row r="45" spans="1:32" ht="184.5" customHeight="1" x14ac:dyDescent="0.25">
      <c r="A45" s="13" t="s">
        <v>55</v>
      </c>
      <c r="L45" s="16" t="s">
        <v>3</v>
      </c>
      <c r="O45" s="16" t="s">
        <v>7</v>
      </c>
      <c r="P45" s="16" t="s">
        <v>8</v>
      </c>
      <c r="Q45" s="16" t="s">
        <v>1</v>
      </c>
      <c r="R45" s="16" t="s">
        <v>2</v>
      </c>
      <c r="AE45" s="77" t="s">
        <v>126</v>
      </c>
    </row>
  </sheetData>
  <mergeCells count="1">
    <mergeCell ref="AJ2:AJ15"/>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1"/>
  <sheetViews>
    <sheetView zoomScale="70" zoomScaleNormal="70" workbookViewId="0">
      <pane xSplit="1" ySplit="1" topLeftCell="K2" activePane="bottomRight" state="frozen"/>
      <selection pane="topRight" activeCell="B1" sqref="B1"/>
      <selection pane="bottomLeft" activeCell="A2" sqref="A2"/>
      <selection pane="bottomRight" activeCell="K7" sqref="K7"/>
    </sheetView>
  </sheetViews>
  <sheetFormatPr baseColWidth="10" defaultColWidth="11.42578125" defaultRowHeight="15" x14ac:dyDescent="0.25"/>
  <cols>
    <col min="1" max="1" width="33.140625" customWidth="1"/>
    <col min="2" max="2" width="23.7109375" customWidth="1"/>
    <col min="3" max="3" width="27.42578125" customWidth="1"/>
    <col min="4" max="4" width="28.140625" customWidth="1"/>
    <col min="5" max="5" width="28.28515625" customWidth="1"/>
    <col min="6" max="6" width="27.42578125" customWidth="1"/>
    <col min="7" max="7" width="64.42578125" customWidth="1"/>
    <col min="8" max="8" width="28.140625" customWidth="1"/>
    <col min="9" max="9" width="30.85546875" customWidth="1"/>
    <col min="10" max="10" width="49.7109375" customWidth="1"/>
    <col min="11" max="11" width="28.42578125" customWidth="1"/>
    <col min="12" max="12" width="28.7109375" customWidth="1"/>
    <col min="13" max="13" width="29" customWidth="1"/>
    <col min="14" max="14" width="22.7109375" customWidth="1"/>
    <col min="15" max="15" width="70.140625" customWidth="1"/>
    <col min="16" max="16" width="30.42578125" customWidth="1"/>
    <col min="17" max="17" width="120.42578125" customWidth="1"/>
    <col min="18" max="18" width="28.42578125" customWidth="1"/>
    <col min="19" max="19" width="31.42578125" customWidth="1"/>
    <col min="20" max="20" width="47.85546875" customWidth="1"/>
    <col min="21" max="21" width="63.85546875" customWidth="1"/>
    <col min="22" max="22" width="39.5703125" customWidth="1"/>
    <col min="23" max="23" width="31" customWidth="1"/>
  </cols>
  <sheetData>
    <row r="1" spans="1:23" ht="87.75" customHeight="1" x14ac:dyDescent="0.25">
      <c r="A1" s="12" t="s">
        <v>52</v>
      </c>
      <c r="B1" s="25" t="s">
        <v>72</v>
      </c>
      <c r="C1" s="13" t="s">
        <v>69</v>
      </c>
      <c r="D1" s="13" t="s">
        <v>70</v>
      </c>
      <c r="E1" s="13" t="s">
        <v>71</v>
      </c>
      <c r="F1" s="12" t="s">
        <v>33</v>
      </c>
      <c r="G1" s="12" t="s">
        <v>53</v>
      </c>
      <c r="H1" s="12" t="s">
        <v>54</v>
      </c>
      <c r="I1" s="13" t="s">
        <v>55</v>
      </c>
      <c r="J1" s="15" t="s">
        <v>66</v>
      </c>
      <c r="K1" s="13" t="s">
        <v>44</v>
      </c>
      <c r="L1" s="13" t="s">
        <v>125</v>
      </c>
      <c r="M1" s="19" t="s">
        <v>1111</v>
      </c>
      <c r="N1" s="19" t="s">
        <v>1112</v>
      </c>
      <c r="O1" s="12" t="s">
        <v>53</v>
      </c>
      <c r="P1" s="12" t="s">
        <v>54</v>
      </c>
      <c r="Q1" s="13" t="s">
        <v>55</v>
      </c>
      <c r="R1" s="12" t="s">
        <v>75</v>
      </c>
      <c r="S1" s="12" t="s">
        <v>54</v>
      </c>
      <c r="T1" s="15" t="s">
        <v>450</v>
      </c>
      <c r="U1" s="12" t="s">
        <v>53</v>
      </c>
      <c r="V1" s="12" t="s">
        <v>54</v>
      </c>
      <c r="W1" s="13" t="s">
        <v>55</v>
      </c>
    </row>
    <row r="2" spans="1:23" s="119" customFormat="1" x14ac:dyDescent="0.25">
      <c r="A2" s="119">
        <v>2012</v>
      </c>
      <c r="C2" s="119">
        <v>3</v>
      </c>
      <c r="D2" s="119">
        <v>21</v>
      </c>
      <c r="E2" s="119">
        <v>3</v>
      </c>
      <c r="F2" s="305">
        <v>0.41649999999999998</v>
      </c>
      <c r="K2" s="98">
        <v>19915</v>
      </c>
      <c r="L2" s="98">
        <v>8005</v>
      </c>
      <c r="M2" s="94">
        <v>0.25</v>
      </c>
      <c r="N2" s="94">
        <v>0.3</v>
      </c>
      <c r="O2" s="206" t="s">
        <v>1181</v>
      </c>
      <c r="P2" s="206" t="s">
        <v>1180</v>
      </c>
      <c r="Q2" s="119" t="s">
        <v>1184</v>
      </c>
      <c r="R2" s="119" t="s">
        <v>1134</v>
      </c>
      <c r="S2" s="120">
        <v>40907</v>
      </c>
    </row>
    <row r="3" spans="1:23" x14ac:dyDescent="0.25">
      <c r="A3">
        <v>2011</v>
      </c>
      <c r="C3">
        <v>3</v>
      </c>
      <c r="D3">
        <v>21</v>
      </c>
      <c r="E3">
        <v>3</v>
      </c>
      <c r="F3" s="305">
        <v>0.41649999999999998</v>
      </c>
      <c r="K3" s="98">
        <v>19718</v>
      </c>
      <c r="L3" s="98">
        <v>7926</v>
      </c>
      <c r="M3" s="94">
        <v>0.25</v>
      </c>
      <c r="N3" s="94">
        <v>0.3</v>
      </c>
      <c r="R3" t="s">
        <v>82</v>
      </c>
      <c r="S3" s="14">
        <v>40543</v>
      </c>
    </row>
    <row r="4" spans="1:23" x14ac:dyDescent="0.25">
      <c r="A4">
        <v>2010</v>
      </c>
      <c r="C4">
        <v>3</v>
      </c>
      <c r="D4">
        <v>21</v>
      </c>
      <c r="E4">
        <v>3</v>
      </c>
      <c r="F4" s="305">
        <v>0.41649999999999998</v>
      </c>
      <c r="K4" s="98">
        <v>19698</v>
      </c>
      <c r="L4" s="98">
        <v>7918</v>
      </c>
      <c r="M4" s="94">
        <v>0.25</v>
      </c>
      <c r="N4" s="94">
        <v>0.3</v>
      </c>
      <c r="R4" t="s">
        <v>81</v>
      </c>
      <c r="S4" s="14">
        <v>40178</v>
      </c>
    </row>
    <row r="5" spans="1:23" ht="39" customHeight="1" x14ac:dyDescent="0.25">
      <c r="A5">
        <v>2009</v>
      </c>
      <c r="C5">
        <v>3</v>
      </c>
      <c r="D5">
        <v>21</v>
      </c>
      <c r="E5">
        <v>3</v>
      </c>
      <c r="F5" s="305">
        <v>0.41649999999999998</v>
      </c>
      <c r="K5" s="98">
        <v>19161</v>
      </c>
      <c r="L5" s="98">
        <v>7702</v>
      </c>
      <c r="M5" s="94">
        <v>0.25</v>
      </c>
      <c r="N5" s="94">
        <v>0.3</v>
      </c>
      <c r="O5" t="s">
        <v>446</v>
      </c>
      <c r="P5" s="14">
        <v>39626</v>
      </c>
      <c r="Q5" s="68" t="s">
        <v>445</v>
      </c>
      <c r="R5" t="s">
        <v>127</v>
      </c>
      <c r="S5" s="14">
        <v>39814</v>
      </c>
      <c r="U5" t="s">
        <v>451</v>
      </c>
      <c r="V5" s="14">
        <v>39626</v>
      </c>
      <c r="W5" t="s">
        <v>452</v>
      </c>
    </row>
    <row r="6" spans="1:23" x14ac:dyDescent="0.25">
      <c r="A6">
        <v>2008</v>
      </c>
      <c r="C6">
        <v>3</v>
      </c>
      <c r="D6">
        <v>21</v>
      </c>
      <c r="E6">
        <v>3</v>
      </c>
      <c r="F6" s="305">
        <v>0.41649999999999998</v>
      </c>
      <c r="K6" s="98">
        <v>18878</v>
      </c>
      <c r="L6" s="98">
        <v>7588</v>
      </c>
      <c r="M6" s="94">
        <v>0.25</v>
      </c>
      <c r="N6" s="94">
        <v>0.3</v>
      </c>
      <c r="R6" t="s">
        <v>80</v>
      </c>
      <c r="S6" s="14">
        <v>39275</v>
      </c>
    </row>
    <row r="7" spans="1:23" x14ac:dyDescent="0.25">
      <c r="A7">
        <v>2007</v>
      </c>
      <c r="C7">
        <v>3</v>
      </c>
      <c r="D7">
        <v>21</v>
      </c>
      <c r="E7">
        <v>3</v>
      </c>
      <c r="F7" s="305">
        <v>0.41649999999999998</v>
      </c>
      <c r="K7" s="98">
        <v>14850</v>
      </c>
      <c r="L7" s="98">
        <v>5969</v>
      </c>
      <c r="M7" s="94">
        <v>0.25</v>
      </c>
      <c r="N7" s="94">
        <v>0.3</v>
      </c>
      <c r="R7" t="s">
        <v>294</v>
      </c>
      <c r="S7" s="14">
        <v>38917</v>
      </c>
    </row>
    <row r="8" spans="1:23" x14ac:dyDescent="0.25">
      <c r="A8">
        <v>2006</v>
      </c>
      <c r="C8">
        <v>3</v>
      </c>
      <c r="D8">
        <v>21</v>
      </c>
      <c r="E8">
        <v>3</v>
      </c>
      <c r="F8" s="305">
        <v>0.41649999999999998</v>
      </c>
      <c r="K8" s="98">
        <v>14602</v>
      </c>
      <c r="L8" s="98">
        <v>5869</v>
      </c>
      <c r="M8" s="94">
        <v>0.25</v>
      </c>
      <c r="N8" s="94">
        <v>0.3</v>
      </c>
      <c r="R8" t="s">
        <v>293</v>
      </c>
      <c r="S8" s="14">
        <v>38567</v>
      </c>
    </row>
    <row r="9" spans="1:23" x14ac:dyDescent="0.25">
      <c r="A9">
        <v>2005</v>
      </c>
      <c r="C9">
        <v>3</v>
      </c>
      <c r="D9">
        <v>21</v>
      </c>
      <c r="E9">
        <v>3</v>
      </c>
      <c r="F9" s="305">
        <v>0.41649999999999998</v>
      </c>
      <c r="K9" s="98">
        <v>14358</v>
      </c>
      <c r="L9" s="98">
        <v>5771</v>
      </c>
      <c r="M9" s="94">
        <v>0.25</v>
      </c>
      <c r="N9" s="94">
        <v>0.3</v>
      </c>
      <c r="R9" t="s">
        <v>79</v>
      </c>
      <c r="S9" s="14">
        <v>38186</v>
      </c>
    </row>
    <row r="10" spans="1:23" ht="30" x14ac:dyDescent="0.25">
      <c r="A10">
        <v>2004</v>
      </c>
      <c r="C10">
        <v>3</v>
      </c>
      <c r="D10">
        <v>21</v>
      </c>
      <c r="E10">
        <v>3</v>
      </c>
      <c r="F10" s="305">
        <v>0.41649999999999998</v>
      </c>
      <c r="H10" s="14"/>
      <c r="K10" s="98">
        <v>14090</v>
      </c>
      <c r="L10" s="98">
        <v>5663</v>
      </c>
      <c r="M10" s="94">
        <v>0.25</v>
      </c>
      <c r="N10" s="94">
        <v>0.3</v>
      </c>
      <c r="O10" t="s">
        <v>372</v>
      </c>
      <c r="P10" s="14">
        <v>37987</v>
      </c>
      <c r="Q10" s="63" t="s">
        <v>402</v>
      </c>
      <c r="R10" t="s">
        <v>78</v>
      </c>
      <c r="S10" s="14">
        <v>37800</v>
      </c>
      <c r="V10" s="14"/>
    </row>
    <row r="11" spans="1:23" x14ac:dyDescent="0.25">
      <c r="A11">
        <v>2003</v>
      </c>
      <c r="C11">
        <v>3</v>
      </c>
      <c r="D11">
        <v>21</v>
      </c>
      <c r="E11">
        <v>3</v>
      </c>
      <c r="F11" s="305">
        <v>0.41649999999999998</v>
      </c>
      <c r="K11" s="327" t="s">
        <v>448</v>
      </c>
      <c r="L11" s="328"/>
      <c r="M11" s="328"/>
      <c r="N11" s="329"/>
      <c r="R11" s="327" t="s">
        <v>448</v>
      </c>
      <c r="S11" s="329"/>
    </row>
    <row r="12" spans="1:23" x14ac:dyDescent="0.25">
      <c r="A12">
        <v>2002</v>
      </c>
      <c r="C12">
        <v>3</v>
      </c>
      <c r="D12">
        <v>21</v>
      </c>
      <c r="E12">
        <v>3</v>
      </c>
      <c r="F12" s="305">
        <v>0.41649999999999998</v>
      </c>
      <c r="K12" s="330"/>
      <c r="L12" s="331"/>
      <c r="M12" s="331"/>
      <c r="N12" s="332"/>
      <c r="R12" s="330"/>
      <c r="S12" s="332"/>
    </row>
    <row r="13" spans="1:23" x14ac:dyDescent="0.25">
      <c r="A13">
        <v>2001</v>
      </c>
      <c r="C13">
        <v>3</v>
      </c>
      <c r="D13">
        <v>21</v>
      </c>
      <c r="E13">
        <v>3</v>
      </c>
      <c r="F13" s="305">
        <v>0.41649999999999998</v>
      </c>
      <c r="K13" s="330"/>
      <c r="L13" s="331"/>
      <c r="M13" s="331"/>
      <c r="N13" s="332"/>
      <c r="R13" s="330"/>
      <c r="S13" s="332"/>
    </row>
    <row r="14" spans="1:23" x14ac:dyDescent="0.25">
      <c r="A14">
        <v>2000</v>
      </c>
      <c r="C14">
        <v>3</v>
      </c>
      <c r="D14">
        <v>21</v>
      </c>
      <c r="E14">
        <v>3</v>
      </c>
      <c r="F14" s="305">
        <v>0.41649999999999998</v>
      </c>
      <c r="G14" t="s">
        <v>371</v>
      </c>
      <c r="H14" s="14">
        <v>36554</v>
      </c>
      <c r="I14" t="s">
        <v>103</v>
      </c>
      <c r="K14" s="330"/>
      <c r="L14" s="331"/>
      <c r="M14" s="331"/>
      <c r="N14" s="332"/>
      <c r="R14" s="330"/>
      <c r="S14" s="332"/>
    </row>
    <row r="15" spans="1:23" x14ac:dyDescent="0.25">
      <c r="A15">
        <v>1999</v>
      </c>
      <c r="C15">
        <v>3</v>
      </c>
      <c r="D15">
        <v>20</v>
      </c>
      <c r="E15">
        <v>3</v>
      </c>
      <c r="F15" s="305">
        <v>0.41649999999999998</v>
      </c>
      <c r="K15" s="330"/>
      <c r="L15" s="331"/>
      <c r="M15" s="331"/>
      <c r="N15" s="332"/>
      <c r="R15" s="330"/>
      <c r="S15" s="332"/>
    </row>
    <row r="16" spans="1:23" ht="30.75" customHeight="1" x14ac:dyDescent="0.25">
      <c r="A16">
        <v>1998</v>
      </c>
      <c r="C16">
        <v>3</v>
      </c>
      <c r="D16">
        <v>20</v>
      </c>
      <c r="E16">
        <v>3</v>
      </c>
      <c r="F16" s="305">
        <v>0.41649999999999998</v>
      </c>
      <c r="H16" s="14"/>
      <c r="K16" s="330"/>
      <c r="L16" s="331"/>
      <c r="M16" s="331"/>
      <c r="N16" s="332"/>
      <c r="O16" t="s">
        <v>373</v>
      </c>
      <c r="P16" s="14" t="s">
        <v>444</v>
      </c>
      <c r="Q16" t="s">
        <v>26</v>
      </c>
      <c r="R16" s="330"/>
      <c r="S16" s="332"/>
    </row>
    <row r="17" spans="1:22" ht="69" customHeight="1" x14ac:dyDescent="0.25">
      <c r="A17">
        <v>1997</v>
      </c>
      <c r="C17">
        <v>3</v>
      </c>
      <c r="D17">
        <v>20</v>
      </c>
      <c r="E17">
        <v>3</v>
      </c>
      <c r="F17" s="305">
        <v>0.41649999999999998</v>
      </c>
      <c r="G17" s="31" t="s">
        <v>369</v>
      </c>
      <c r="H17" s="58" t="s">
        <v>370</v>
      </c>
      <c r="K17" s="333"/>
      <c r="L17" s="334"/>
      <c r="M17" s="334"/>
      <c r="N17" s="335"/>
      <c r="O17" t="s">
        <v>400</v>
      </c>
      <c r="P17" s="14">
        <v>31402</v>
      </c>
      <c r="Q17" s="31" t="s">
        <v>401</v>
      </c>
      <c r="R17" s="333"/>
      <c r="S17" s="335"/>
      <c r="U17" t="s">
        <v>453</v>
      </c>
      <c r="V17" s="14">
        <v>31402</v>
      </c>
    </row>
    <row r="18" spans="1:22" ht="23.25" customHeight="1" x14ac:dyDescent="0.25">
      <c r="A18" s="206">
        <v>1996</v>
      </c>
      <c r="C18" s="206">
        <v>3</v>
      </c>
      <c r="E18" s="206">
        <v>3</v>
      </c>
      <c r="F18" s="305">
        <v>0.41649999999999998</v>
      </c>
      <c r="K18" s="327" t="s">
        <v>448</v>
      </c>
      <c r="L18" s="328"/>
      <c r="M18" s="328"/>
      <c r="N18" s="329"/>
    </row>
    <row r="19" spans="1:22" x14ac:dyDescent="0.25">
      <c r="A19" s="206">
        <v>1995</v>
      </c>
      <c r="C19" s="206">
        <v>3</v>
      </c>
      <c r="E19" s="206">
        <v>3</v>
      </c>
      <c r="F19" s="305">
        <v>0.41649999999999998</v>
      </c>
      <c r="K19" s="330"/>
      <c r="L19" s="331"/>
      <c r="M19" s="331"/>
      <c r="N19" s="332"/>
    </row>
    <row r="20" spans="1:22" x14ac:dyDescent="0.25">
      <c r="A20" s="206">
        <v>1994</v>
      </c>
      <c r="C20" s="206">
        <v>3</v>
      </c>
      <c r="E20" s="206">
        <v>3</v>
      </c>
      <c r="F20" s="305">
        <v>0.41649999999999998</v>
      </c>
      <c r="K20" s="330"/>
      <c r="L20" s="331"/>
      <c r="M20" s="331"/>
      <c r="N20" s="332"/>
    </row>
    <row r="21" spans="1:22" x14ac:dyDescent="0.25">
      <c r="A21" s="206">
        <v>1993</v>
      </c>
      <c r="C21" s="206">
        <v>3</v>
      </c>
      <c r="E21" s="206">
        <v>3</v>
      </c>
      <c r="F21" s="305">
        <v>0.41649999999999998</v>
      </c>
      <c r="K21" s="330"/>
      <c r="L21" s="331"/>
      <c r="M21" s="331"/>
      <c r="N21" s="332"/>
    </row>
    <row r="22" spans="1:22" ht="40.5" customHeight="1" x14ac:dyDescent="0.25">
      <c r="A22" s="206">
        <v>1992</v>
      </c>
      <c r="C22" s="206">
        <v>3</v>
      </c>
      <c r="E22" s="206">
        <v>3</v>
      </c>
      <c r="F22" s="305">
        <v>0.41649999999999998</v>
      </c>
      <c r="K22" s="330"/>
      <c r="L22" s="331"/>
      <c r="M22" s="331"/>
      <c r="N22" s="332"/>
    </row>
    <row r="23" spans="1:22" x14ac:dyDescent="0.25">
      <c r="A23" s="206">
        <v>1991</v>
      </c>
      <c r="C23" s="206">
        <v>3</v>
      </c>
      <c r="E23" s="206">
        <v>3</v>
      </c>
      <c r="F23" s="305">
        <v>0.41649999999999998</v>
      </c>
      <c r="K23" s="330"/>
      <c r="L23" s="331"/>
      <c r="M23" s="331"/>
      <c r="N23" s="332"/>
    </row>
    <row r="24" spans="1:22" x14ac:dyDescent="0.25">
      <c r="A24" s="206">
        <v>1990</v>
      </c>
      <c r="C24" s="206">
        <v>3</v>
      </c>
      <c r="E24" s="206">
        <v>3</v>
      </c>
      <c r="F24" s="305">
        <v>0.41649999999999998</v>
      </c>
      <c r="K24" s="330"/>
      <c r="L24" s="331"/>
      <c r="M24" s="331"/>
      <c r="N24" s="332"/>
    </row>
    <row r="25" spans="1:22" x14ac:dyDescent="0.25">
      <c r="A25" s="206">
        <v>1989</v>
      </c>
      <c r="C25" s="206">
        <v>3</v>
      </c>
      <c r="E25" s="206">
        <v>3</v>
      </c>
      <c r="F25" s="305">
        <v>0.41649999999999998</v>
      </c>
      <c r="K25" s="442"/>
      <c r="L25" s="440"/>
      <c r="M25" s="440"/>
      <c r="N25" s="444"/>
    </row>
    <row r="26" spans="1:22" x14ac:dyDescent="0.25">
      <c r="A26" s="206">
        <v>1988</v>
      </c>
      <c r="C26" s="206">
        <v>3</v>
      </c>
      <c r="E26" s="206">
        <v>3</v>
      </c>
      <c r="F26" s="305">
        <v>0.41649999999999998</v>
      </c>
      <c r="K26" s="442"/>
      <c r="L26" s="440"/>
      <c r="M26" s="440"/>
      <c r="N26" s="444"/>
    </row>
    <row r="27" spans="1:22" x14ac:dyDescent="0.25">
      <c r="A27" s="206">
        <v>1987</v>
      </c>
      <c r="C27" s="206">
        <v>3</v>
      </c>
      <c r="E27" s="206">
        <v>3</v>
      </c>
      <c r="F27" s="305">
        <v>0.41649999999999998</v>
      </c>
      <c r="K27" s="443"/>
      <c r="L27" s="441"/>
      <c r="M27" s="441"/>
      <c r="N27" s="445"/>
    </row>
    <row r="28" spans="1:22" x14ac:dyDescent="0.25">
      <c r="A28" s="206">
        <v>1986</v>
      </c>
      <c r="C28" s="206">
        <v>3</v>
      </c>
      <c r="D28">
        <v>17</v>
      </c>
      <c r="E28" s="206">
        <v>3</v>
      </c>
      <c r="F28" s="305">
        <v>0.41649999999999998</v>
      </c>
      <c r="K28" s="306">
        <v>105528</v>
      </c>
      <c r="M28" s="94">
        <v>0.2</v>
      </c>
      <c r="Q28" s="447" t="s">
        <v>1241</v>
      </c>
    </row>
    <row r="29" spans="1:22" x14ac:dyDescent="0.25">
      <c r="A29" s="206">
        <v>1985</v>
      </c>
      <c r="C29">
        <v>0</v>
      </c>
      <c r="D29">
        <v>3</v>
      </c>
      <c r="E29">
        <v>1</v>
      </c>
      <c r="F29" s="305">
        <v>0.41649999999999998</v>
      </c>
      <c r="M29" s="94">
        <v>0.2</v>
      </c>
      <c r="Q29" s="447"/>
    </row>
    <row r="30" spans="1:22" x14ac:dyDescent="0.25">
      <c r="A30" s="206">
        <v>1984</v>
      </c>
      <c r="C30" s="206">
        <v>0</v>
      </c>
      <c r="D30" s="206">
        <v>3</v>
      </c>
      <c r="E30" s="206">
        <v>1</v>
      </c>
      <c r="F30" s="305">
        <v>0.41649999999999998</v>
      </c>
      <c r="M30" s="94">
        <v>0.2</v>
      </c>
    </row>
    <row r="31" spans="1:22" x14ac:dyDescent="0.25">
      <c r="A31" s="206">
        <v>1983</v>
      </c>
      <c r="C31" s="206">
        <v>0</v>
      </c>
      <c r="D31" s="206">
        <v>3</v>
      </c>
      <c r="E31" s="206">
        <v>1</v>
      </c>
      <c r="F31" s="305">
        <v>0.41649999999999998</v>
      </c>
      <c r="K31" s="306">
        <v>87242</v>
      </c>
      <c r="M31" s="94">
        <v>0.20569999999999999</v>
      </c>
    </row>
    <row r="32" spans="1:22" x14ac:dyDescent="0.25">
      <c r="A32" s="206">
        <v>1982</v>
      </c>
      <c r="C32" s="206">
        <v>0</v>
      </c>
      <c r="D32" s="206">
        <v>3</v>
      </c>
      <c r="E32" s="206">
        <v>1</v>
      </c>
      <c r="F32" s="305">
        <v>0.44750000000000001</v>
      </c>
      <c r="M32" s="94">
        <v>0.2</v>
      </c>
    </row>
    <row r="33" spans="1:14" x14ac:dyDescent="0.25">
      <c r="A33" s="206">
        <v>1981</v>
      </c>
      <c r="C33" s="206">
        <v>0</v>
      </c>
      <c r="D33" s="206">
        <v>3</v>
      </c>
      <c r="E33" s="206">
        <v>1</v>
      </c>
      <c r="F33" s="305">
        <v>0.44750000000000001</v>
      </c>
      <c r="M33" s="94">
        <v>0.2</v>
      </c>
    </row>
    <row r="34" spans="1:14" x14ac:dyDescent="0.25">
      <c r="A34" s="206">
        <v>1980</v>
      </c>
      <c r="C34" s="206">
        <v>0</v>
      </c>
      <c r="D34" s="206">
        <v>3</v>
      </c>
      <c r="E34" s="206">
        <v>1</v>
      </c>
      <c r="F34" s="305">
        <v>0.44750000000000001</v>
      </c>
      <c r="M34" s="94">
        <v>0.2</v>
      </c>
    </row>
    <row r="35" spans="1:14" x14ac:dyDescent="0.25">
      <c r="A35" s="206">
        <v>1979</v>
      </c>
      <c r="C35" s="206">
        <v>0</v>
      </c>
      <c r="D35" s="206">
        <v>3</v>
      </c>
      <c r="E35" s="206">
        <v>1</v>
      </c>
      <c r="F35" s="305">
        <v>0.44750000000000001</v>
      </c>
      <c r="M35" s="94">
        <v>0.2</v>
      </c>
    </row>
    <row r="39" spans="1:14" ht="43.5" customHeight="1" x14ac:dyDescent="0.25">
      <c r="A39" s="24" t="s">
        <v>67</v>
      </c>
      <c r="J39" s="16"/>
      <c r="K39" s="16"/>
      <c r="L39" s="77" t="s">
        <v>126</v>
      </c>
      <c r="M39" s="16"/>
      <c r="N39" s="16"/>
    </row>
    <row r="40" spans="1:14" ht="141.75" customHeight="1" x14ac:dyDescent="0.25">
      <c r="A40" s="24" t="s">
        <v>68</v>
      </c>
      <c r="K40" s="16"/>
      <c r="M40" s="16"/>
      <c r="N40" s="16"/>
    </row>
    <row r="41" spans="1:14" ht="43.5" customHeight="1" x14ac:dyDescent="0.25">
      <c r="A41" s="24" t="s">
        <v>63</v>
      </c>
    </row>
  </sheetData>
  <sortState ref="N2:N11">
    <sortCondition descending="1" ref="N2:N11"/>
  </sortState>
  <mergeCells count="4">
    <mergeCell ref="K11:N17"/>
    <mergeCell ref="R11:S17"/>
    <mergeCell ref="K18:N24"/>
    <mergeCell ref="Q28:Q29"/>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9"/>
  <sheetViews>
    <sheetView tabSelected="1" zoomScale="55" zoomScaleNormal="55" workbookViewId="0">
      <selection activeCell="E20" sqref="E14:E20"/>
    </sheetView>
  </sheetViews>
  <sheetFormatPr baseColWidth="10" defaultRowHeight="15" x14ac:dyDescent="0.25"/>
  <cols>
    <col min="1" max="1" width="11.42578125" style="206"/>
    <col min="2" max="4" width="11.42578125" style="206" customWidth="1"/>
    <col min="5" max="5" width="32.85546875" style="206" customWidth="1"/>
    <col min="6" max="6" width="26.85546875" style="206" customWidth="1"/>
    <col min="7" max="8" width="11.42578125" style="206" customWidth="1"/>
    <col min="9" max="9" width="17" style="206" customWidth="1"/>
    <col min="10" max="10" width="18.85546875" style="206" customWidth="1"/>
    <col min="11" max="11" width="59.28515625" style="206" customWidth="1"/>
    <col min="12" max="12" width="16.28515625" style="206" customWidth="1"/>
    <col min="13" max="13" width="66.5703125" style="206" customWidth="1"/>
    <col min="14" max="16384" width="11.42578125" style="206"/>
  </cols>
  <sheetData>
    <row r="2" spans="1:13" s="450" customFormat="1" ht="87.75" customHeight="1" x14ac:dyDescent="0.25">
      <c r="A2" s="450" t="s">
        <v>1270</v>
      </c>
      <c r="B2" s="450" t="s">
        <v>1269</v>
      </c>
      <c r="C2" s="450" t="s">
        <v>1268</v>
      </c>
      <c r="D2" s="450" t="s">
        <v>1267</v>
      </c>
      <c r="E2" s="450" t="s">
        <v>1266</v>
      </c>
      <c r="F2" s="450" t="s">
        <v>1265</v>
      </c>
      <c r="G2" s="450" t="s">
        <v>1264</v>
      </c>
      <c r="H2" s="450" t="s">
        <v>1263</v>
      </c>
      <c r="I2" s="450" t="s">
        <v>1262</v>
      </c>
      <c r="J2" s="450" t="s">
        <v>1261</v>
      </c>
      <c r="K2" s="450" t="s">
        <v>53</v>
      </c>
      <c r="L2" s="450" t="s">
        <v>54</v>
      </c>
      <c r="M2" s="450" t="s">
        <v>55</v>
      </c>
    </row>
    <row r="3" spans="1:13" s="298" customFormat="1" x14ac:dyDescent="0.25">
      <c r="A3" s="451">
        <v>2004</v>
      </c>
      <c r="B3" s="298">
        <v>2</v>
      </c>
      <c r="C3" s="298">
        <v>3</v>
      </c>
      <c r="D3" s="298">
        <v>2</v>
      </c>
      <c r="E3" s="298">
        <v>60</v>
      </c>
      <c r="F3" s="298">
        <v>120</v>
      </c>
      <c r="G3" s="298">
        <v>36</v>
      </c>
      <c r="H3" s="448">
        <v>1.4257</v>
      </c>
      <c r="I3" s="448">
        <v>0.94269999999999998</v>
      </c>
      <c r="J3" s="448">
        <v>0.71289999999999998</v>
      </c>
      <c r="K3" s="301" t="s">
        <v>1260</v>
      </c>
      <c r="L3" s="296">
        <v>37974</v>
      </c>
      <c r="M3" s="298" t="s">
        <v>1259</v>
      </c>
    </row>
    <row r="4" spans="1:13" x14ac:dyDescent="0.25">
      <c r="A4" s="451">
        <v>2003</v>
      </c>
      <c r="B4" s="298">
        <v>2</v>
      </c>
      <c r="C4" s="298">
        <v>3</v>
      </c>
      <c r="D4" s="298">
        <v>2</v>
      </c>
      <c r="E4" s="298">
        <v>60</v>
      </c>
      <c r="F4" s="298">
        <v>120</v>
      </c>
      <c r="G4" s="298">
        <v>36</v>
      </c>
      <c r="H4" s="448">
        <v>1.4257</v>
      </c>
      <c r="I4" s="448">
        <v>0.94269999999999998</v>
      </c>
      <c r="J4" s="448">
        <v>0.71289999999999998</v>
      </c>
      <c r="K4" s="27"/>
    </row>
    <row r="5" spans="1:13" x14ac:dyDescent="0.25">
      <c r="A5" s="451">
        <v>2002</v>
      </c>
      <c r="B5" s="298">
        <v>2</v>
      </c>
      <c r="C5" s="298">
        <v>3</v>
      </c>
      <c r="D5" s="298">
        <v>2</v>
      </c>
      <c r="E5" s="298">
        <v>60</v>
      </c>
      <c r="F5" s="298">
        <v>120</v>
      </c>
      <c r="G5" s="298">
        <v>36</v>
      </c>
      <c r="H5" s="448">
        <v>1.4257</v>
      </c>
      <c r="I5" s="448">
        <v>0.94269999999999998</v>
      </c>
      <c r="J5" s="448">
        <v>0.71289999999999998</v>
      </c>
      <c r="K5" s="27"/>
    </row>
    <row r="6" spans="1:13" x14ac:dyDescent="0.25">
      <c r="A6" s="451">
        <v>2001</v>
      </c>
      <c r="B6" s="298">
        <v>2</v>
      </c>
      <c r="C6" s="298">
        <v>3</v>
      </c>
      <c r="D6" s="298">
        <v>2</v>
      </c>
      <c r="E6" s="298">
        <v>60</v>
      </c>
      <c r="F6" s="298">
        <v>120</v>
      </c>
      <c r="G6" s="298">
        <v>36</v>
      </c>
      <c r="H6" s="448">
        <v>1.4257</v>
      </c>
      <c r="I6" s="448">
        <v>0.94269999999999998</v>
      </c>
      <c r="J6" s="448">
        <v>0.71289999999999998</v>
      </c>
      <c r="K6" s="27"/>
    </row>
    <row r="7" spans="1:13" x14ac:dyDescent="0.25">
      <c r="A7" s="451">
        <v>2000</v>
      </c>
      <c r="B7" s="298">
        <v>2</v>
      </c>
      <c r="C7" s="298">
        <v>3</v>
      </c>
      <c r="D7" s="298">
        <v>2</v>
      </c>
      <c r="E7" s="298">
        <v>60</v>
      </c>
      <c r="F7" s="298">
        <v>120</v>
      </c>
      <c r="G7" s="298">
        <v>36</v>
      </c>
      <c r="H7" s="448">
        <v>1.4257</v>
      </c>
      <c r="I7" s="448">
        <v>0.94269999999999998</v>
      </c>
      <c r="J7" s="448">
        <v>0.71289999999999998</v>
      </c>
      <c r="K7" s="27"/>
    </row>
    <row r="8" spans="1:13" x14ac:dyDescent="0.25">
      <c r="A8" s="451">
        <v>1999</v>
      </c>
      <c r="B8" s="298">
        <v>2</v>
      </c>
      <c r="C8" s="298">
        <v>3</v>
      </c>
      <c r="D8" s="298">
        <v>2</v>
      </c>
      <c r="E8" s="298">
        <v>60</v>
      </c>
      <c r="F8" s="298">
        <v>120</v>
      </c>
      <c r="G8" s="298">
        <v>36</v>
      </c>
      <c r="H8" s="448">
        <v>1.4257</v>
      </c>
      <c r="I8" s="448">
        <v>0.94269999999999998</v>
      </c>
      <c r="J8" s="448">
        <v>0.71289999999999998</v>
      </c>
      <c r="K8" s="27"/>
    </row>
    <row r="9" spans="1:13" x14ac:dyDescent="0.25">
      <c r="A9" s="451">
        <v>1998</v>
      </c>
      <c r="B9" s="298">
        <v>2</v>
      </c>
      <c r="C9" s="298">
        <v>3</v>
      </c>
      <c r="D9" s="298">
        <v>2</v>
      </c>
      <c r="E9" s="298">
        <v>60</v>
      </c>
      <c r="F9" s="298">
        <v>120</v>
      </c>
      <c r="G9" s="298">
        <v>36</v>
      </c>
      <c r="H9" s="448">
        <v>1.4257</v>
      </c>
      <c r="I9" s="448">
        <v>0.94269999999999998</v>
      </c>
      <c r="J9" s="448">
        <v>0.71289999999999998</v>
      </c>
      <c r="K9" s="27"/>
    </row>
    <row r="10" spans="1:13" x14ac:dyDescent="0.25">
      <c r="A10" s="451">
        <v>1997</v>
      </c>
      <c r="B10" s="298">
        <v>2</v>
      </c>
      <c r="C10" s="298">
        <v>3</v>
      </c>
      <c r="D10" s="298">
        <v>2</v>
      </c>
      <c r="E10" s="298">
        <v>60</v>
      </c>
      <c r="F10" s="298">
        <v>120</v>
      </c>
      <c r="G10" s="298">
        <v>36</v>
      </c>
      <c r="H10" s="448">
        <v>1.4257</v>
      </c>
      <c r="I10" s="448">
        <v>0.94269999999999998</v>
      </c>
      <c r="J10" s="448">
        <v>0.71289999999999998</v>
      </c>
      <c r="K10" s="27"/>
    </row>
    <row r="11" spans="1:13" s="298" customFormat="1" ht="30" x14ac:dyDescent="0.25">
      <c r="A11" s="451">
        <v>1996</v>
      </c>
      <c r="B11" s="298">
        <v>2</v>
      </c>
      <c r="C11" s="298">
        <v>3</v>
      </c>
      <c r="D11" s="298">
        <v>2</v>
      </c>
      <c r="E11" s="298">
        <v>60</v>
      </c>
      <c r="F11" s="298">
        <v>120</v>
      </c>
      <c r="G11" s="298">
        <v>36</v>
      </c>
      <c r="H11" s="448">
        <v>1.4257</v>
      </c>
      <c r="I11" s="448">
        <v>0.94269999999999998</v>
      </c>
      <c r="J11" s="448">
        <v>0.71289999999999998</v>
      </c>
      <c r="K11" s="301" t="s">
        <v>1258</v>
      </c>
      <c r="L11" s="296">
        <v>35252</v>
      </c>
      <c r="M11" s="299" t="s">
        <v>1257</v>
      </c>
    </row>
    <row r="12" spans="1:13" x14ac:dyDescent="0.25">
      <c r="A12" s="451">
        <v>1995</v>
      </c>
      <c r="B12" s="298">
        <v>2</v>
      </c>
      <c r="C12" s="298">
        <v>3</v>
      </c>
      <c r="D12" s="298">
        <v>2</v>
      </c>
      <c r="E12" s="298">
        <v>60</v>
      </c>
      <c r="F12" s="298">
        <v>120</v>
      </c>
      <c r="G12" s="298">
        <v>36</v>
      </c>
      <c r="H12" s="448">
        <v>1.4257</v>
      </c>
      <c r="I12" s="448">
        <v>0.94269999999999998</v>
      </c>
      <c r="J12" s="448">
        <v>0.71289999999999998</v>
      </c>
    </row>
    <row r="13" spans="1:13" s="298" customFormat="1" ht="45" x14ac:dyDescent="0.25">
      <c r="A13" s="451">
        <v>1994</v>
      </c>
      <c r="B13" s="298">
        <v>2</v>
      </c>
      <c r="C13" s="298">
        <v>3</v>
      </c>
      <c r="D13" s="298">
        <v>2</v>
      </c>
      <c r="E13" s="298">
        <v>60</v>
      </c>
      <c r="F13" s="298">
        <v>120</v>
      </c>
      <c r="G13" s="298">
        <v>36</v>
      </c>
      <c r="H13" s="448">
        <v>1.4257</v>
      </c>
      <c r="I13" s="448">
        <v>0.94269999999999998</v>
      </c>
      <c r="J13" s="448">
        <v>0.71289999999999998</v>
      </c>
      <c r="K13" s="301" t="s">
        <v>1256</v>
      </c>
      <c r="L13" s="300">
        <v>34541</v>
      </c>
      <c r="M13" s="301" t="s">
        <v>1255</v>
      </c>
    </row>
    <row r="14" spans="1:13" s="298" customFormat="1" x14ac:dyDescent="0.25">
      <c r="A14" s="451">
        <v>1993</v>
      </c>
      <c r="B14" s="298">
        <v>3</v>
      </c>
      <c r="C14" s="298">
        <v>3</v>
      </c>
      <c r="D14" s="298">
        <v>2</v>
      </c>
      <c r="E14" s="298">
        <v>0</v>
      </c>
      <c r="F14" s="298">
        <v>120</v>
      </c>
      <c r="G14" s="298">
        <v>36</v>
      </c>
      <c r="H14" s="448">
        <v>1.4257</v>
      </c>
      <c r="I14" s="448">
        <v>0.45100000000000001</v>
      </c>
      <c r="J14" s="448">
        <v>0.71289999999999998</v>
      </c>
    </row>
    <row r="15" spans="1:13" x14ac:dyDescent="0.25">
      <c r="A15" s="451">
        <v>1992</v>
      </c>
      <c r="B15" s="298">
        <v>3</v>
      </c>
      <c r="C15" s="298">
        <v>3</v>
      </c>
      <c r="D15" s="298">
        <v>2</v>
      </c>
      <c r="E15" s="298">
        <v>0</v>
      </c>
      <c r="F15" s="298">
        <v>120</v>
      </c>
      <c r="G15" s="298">
        <v>36</v>
      </c>
      <c r="H15" s="448">
        <v>1.4257</v>
      </c>
      <c r="I15" s="448">
        <v>0.45100000000000001</v>
      </c>
      <c r="J15" s="448">
        <v>0.71289999999999998</v>
      </c>
    </row>
    <row r="16" spans="1:13" s="298" customFormat="1" x14ac:dyDescent="0.25">
      <c r="A16" s="451">
        <v>1991</v>
      </c>
      <c r="B16" s="298">
        <v>3</v>
      </c>
      <c r="C16" s="298">
        <v>3</v>
      </c>
      <c r="D16" s="298">
        <v>2</v>
      </c>
      <c r="E16" s="298">
        <v>0</v>
      </c>
      <c r="F16" s="298">
        <v>120</v>
      </c>
      <c r="G16" s="298">
        <v>36</v>
      </c>
      <c r="H16" s="448">
        <v>1.4257</v>
      </c>
      <c r="I16" s="448">
        <v>0.45100000000000001</v>
      </c>
      <c r="J16" s="448">
        <v>0.71289999999999998</v>
      </c>
      <c r="K16" s="302"/>
    </row>
    <row r="17" spans="1:13" s="298" customFormat="1" x14ac:dyDescent="0.25">
      <c r="A17" s="451">
        <v>1990</v>
      </c>
      <c r="B17" s="298">
        <v>3</v>
      </c>
      <c r="C17" s="298">
        <v>3</v>
      </c>
      <c r="D17" s="298">
        <v>2</v>
      </c>
      <c r="E17" s="298">
        <v>0</v>
      </c>
      <c r="F17" s="298">
        <v>120</v>
      </c>
      <c r="G17" s="298">
        <v>36</v>
      </c>
      <c r="H17" s="448">
        <v>1.4257</v>
      </c>
      <c r="I17" s="448">
        <v>0.45100000000000001</v>
      </c>
      <c r="J17" s="448">
        <v>0.71289999999999998</v>
      </c>
      <c r="K17" s="302"/>
    </row>
    <row r="18" spans="1:13" s="298" customFormat="1" x14ac:dyDescent="0.25">
      <c r="A18" s="451">
        <v>1989</v>
      </c>
      <c r="B18" s="298">
        <v>3</v>
      </c>
      <c r="C18" s="298">
        <v>3</v>
      </c>
      <c r="D18" s="298">
        <v>2</v>
      </c>
      <c r="E18" s="298">
        <v>0</v>
      </c>
      <c r="F18" s="298">
        <v>120</v>
      </c>
      <c r="G18" s="298">
        <v>36</v>
      </c>
      <c r="H18" s="448">
        <v>1.4257</v>
      </c>
      <c r="I18" s="448">
        <v>0.45100000000000001</v>
      </c>
      <c r="J18" s="448">
        <v>0.71289999999999998</v>
      </c>
      <c r="K18" s="302"/>
    </row>
    <row r="19" spans="1:13" s="298" customFormat="1" x14ac:dyDescent="0.25">
      <c r="A19" s="451">
        <v>1988</v>
      </c>
      <c r="B19" s="298">
        <v>3</v>
      </c>
      <c r="C19" s="298">
        <v>3</v>
      </c>
      <c r="D19" s="298">
        <v>2</v>
      </c>
      <c r="E19" s="298">
        <v>0</v>
      </c>
      <c r="F19" s="298">
        <v>120</v>
      </c>
      <c r="G19" s="298">
        <v>36</v>
      </c>
      <c r="H19" s="448">
        <v>1.4257</v>
      </c>
      <c r="I19" s="448">
        <v>0.45100000000000001</v>
      </c>
      <c r="J19" s="448">
        <v>0.71289999999999998</v>
      </c>
      <c r="K19" s="302"/>
    </row>
    <row r="20" spans="1:13" s="298" customFormat="1" x14ac:dyDescent="0.25">
      <c r="A20" s="451">
        <v>1987</v>
      </c>
      <c r="B20" s="298">
        <v>3</v>
      </c>
      <c r="C20" s="298">
        <v>3</v>
      </c>
      <c r="D20" s="298">
        <v>2</v>
      </c>
      <c r="E20" s="298">
        <v>0</v>
      </c>
      <c r="F20" s="298">
        <v>120</v>
      </c>
      <c r="G20" s="298">
        <v>36</v>
      </c>
      <c r="H20" s="448">
        <v>1.4257</v>
      </c>
      <c r="I20" s="448">
        <v>0.45100000000000001</v>
      </c>
      <c r="J20" s="448">
        <v>0.71289999999999998</v>
      </c>
      <c r="K20" s="301" t="s">
        <v>1254</v>
      </c>
      <c r="L20" s="300">
        <v>31776</v>
      </c>
      <c r="M20" s="302"/>
    </row>
    <row r="21" spans="1:13" s="298" customFormat="1" ht="45" x14ac:dyDescent="0.25">
      <c r="A21" s="451">
        <v>1986</v>
      </c>
      <c r="B21" s="298">
        <v>3</v>
      </c>
      <c r="C21" s="298">
        <v>3</v>
      </c>
      <c r="D21" s="298">
        <v>2</v>
      </c>
      <c r="E21" s="298">
        <v>0</v>
      </c>
      <c r="F21" s="298">
        <v>30</v>
      </c>
      <c r="G21" s="298">
        <v>24</v>
      </c>
      <c r="H21" s="448">
        <v>0.90200000000000002</v>
      </c>
      <c r="I21" s="449">
        <f>90.2%*750/1500</f>
        <v>0.45100000000000001</v>
      </c>
      <c r="J21" s="448">
        <v>0.45100000000000001</v>
      </c>
      <c r="K21" s="301" t="s">
        <v>1253</v>
      </c>
      <c r="L21" s="299" t="s">
        <v>1252</v>
      </c>
    </row>
    <row r="22" spans="1:13" s="298" customFormat="1" x14ac:dyDescent="0.25">
      <c r="A22" s="451">
        <v>1985</v>
      </c>
      <c r="B22" s="298">
        <v>3</v>
      </c>
      <c r="C22" s="298">
        <v>3</v>
      </c>
      <c r="D22" s="298">
        <v>2</v>
      </c>
      <c r="E22" s="298">
        <v>0</v>
      </c>
      <c r="F22" s="298">
        <v>30</v>
      </c>
      <c r="G22" s="298">
        <v>24</v>
      </c>
      <c r="H22" s="448">
        <v>0.624</v>
      </c>
      <c r="I22" s="449">
        <v>0.45100000000000001</v>
      </c>
      <c r="J22" s="448">
        <v>0.45100000000000001</v>
      </c>
      <c r="K22" s="301" t="s">
        <v>1251</v>
      </c>
      <c r="L22" s="300">
        <v>31052</v>
      </c>
    </row>
    <row r="23" spans="1:13" s="298" customFormat="1" x14ac:dyDescent="0.25">
      <c r="A23" s="451">
        <v>1984</v>
      </c>
      <c r="B23" s="298">
        <v>0</v>
      </c>
      <c r="C23" s="298">
        <v>0</v>
      </c>
      <c r="D23" s="298">
        <v>0</v>
      </c>
      <c r="E23" s="298">
        <v>0</v>
      </c>
      <c r="F23" s="298">
        <v>0</v>
      </c>
      <c r="G23" s="298">
        <v>0</v>
      </c>
      <c r="H23" s="298">
        <v>0</v>
      </c>
      <c r="I23" s="298">
        <v>0</v>
      </c>
      <c r="J23" s="298">
        <v>0</v>
      </c>
      <c r="K23" s="302"/>
    </row>
    <row r="24" spans="1:13" s="298" customFormat="1" x14ac:dyDescent="0.25">
      <c r="A24" s="451">
        <v>1983</v>
      </c>
      <c r="B24" s="298">
        <v>0</v>
      </c>
      <c r="C24" s="298">
        <v>0</v>
      </c>
      <c r="D24" s="298">
        <v>0</v>
      </c>
      <c r="E24" s="298">
        <v>0</v>
      </c>
      <c r="F24" s="298">
        <v>0</v>
      </c>
      <c r="G24" s="298">
        <v>0</v>
      </c>
      <c r="H24" s="298">
        <v>0</v>
      </c>
      <c r="I24" s="298">
        <v>0</v>
      </c>
      <c r="J24" s="298">
        <v>0</v>
      </c>
      <c r="K24" s="302"/>
    </row>
    <row r="25" spans="1:13" s="298" customFormat="1" x14ac:dyDescent="0.25">
      <c r="A25" s="451">
        <v>1982</v>
      </c>
      <c r="B25" s="298">
        <v>0</v>
      </c>
      <c r="C25" s="298">
        <v>0</v>
      </c>
      <c r="D25" s="298">
        <v>0</v>
      </c>
      <c r="E25" s="298">
        <v>0</v>
      </c>
      <c r="F25" s="298">
        <v>0</v>
      </c>
      <c r="G25" s="298">
        <v>0</v>
      </c>
      <c r="H25" s="298">
        <v>0</v>
      </c>
      <c r="I25" s="298">
        <v>0</v>
      </c>
      <c r="J25" s="298">
        <v>0</v>
      </c>
      <c r="K25" s="302"/>
    </row>
    <row r="26" spans="1:13" x14ac:dyDescent="0.25">
      <c r="A26" s="451">
        <v>1981</v>
      </c>
      <c r="B26" s="298">
        <v>0</v>
      </c>
      <c r="C26" s="298">
        <v>0</v>
      </c>
      <c r="D26" s="298">
        <v>0</v>
      </c>
      <c r="E26" s="298">
        <v>0</v>
      </c>
      <c r="F26" s="298">
        <v>0</v>
      </c>
      <c r="G26" s="298">
        <v>0</v>
      </c>
      <c r="H26" s="298">
        <v>0</v>
      </c>
      <c r="I26" s="298">
        <v>0</v>
      </c>
      <c r="J26" s="298">
        <v>0</v>
      </c>
      <c r="K26" s="27"/>
      <c r="L26" s="446"/>
    </row>
    <row r="27" spans="1:13" x14ac:dyDescent="0.25">
      <c r="A27" s="451">
        <v>1980</v>
      </c>
      <c r="B27" s="298">
        <v>0</v>
      </c>
      <c r="C27" s="298">
        <v>0</v>
      </c>
      <c r="D27" s="298">
        <v>0</v>
      </c>
      <c r="E27" s="298">
        <v>0</v>
      </c>
      <c r="F27" s="298">
        <v>0</v>
      </c>
      <c r="G27" s="298">
        <v>0</v>
      </c>
      <c r="H27" s="298">
        <v>0</v>
      </c>
      <c r="I27" s="298">
        <v>0</v>
      </c>
      <c r="J27" s="298">
        <v>0</v>
      </c>
      <c r="K27" s="27"/>
      <c r="L27" s="446"/>
    </row>
    <row r="28" spans="1:13" x14ac:dyDescent="0.25">
      <c r="A28" s="206">
        <v>1979</v>
      </c>
      <c r="B28" s="298">
        <v>0</v>
      </c>
      <c r="C28" s="298">
        <v>0</v>
      </c>
      <c r="D28" s="298">
        <v>0</v>
      </c>
      <c r="E28" s="298">
        <v>0</v>
      </c>
      <c r="F28" s="298">
        <v>0</v>
      </c>
      <c r="G28" s="298">
        <v>0</v>
      </c>
      <c r="H28" s="298">
        <v>0</v>
      </c>
      <c r="I28" s="298">
        <v>0</v>
      </c>
      <c r="J28" s="298">
        <v>0</v>
      </c>
      <c r="K28" s="27"/>
      <c r="L28" s="446"/>
    </row>
    <row r="29" spans="1:13" s="298" customFormat="1" ht="165" x14ac:dyDescent="0.25">
      <c r="A29" s="450" t="s">
        <v>55</v>
      </c>
      <c r="E29" s="301" t="s">
        <v>1250</v>
      </c>
      <c r="K29" s="30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zoomScale="80" zoomScaleNormal="80" workbookViewId="0">
      <pane xSplit="1" ySplit="1" topLeftCell="B2" activePane="bottomRight" state="frozen"/>
      <selection pane="topRight" activeCell="B1" sqref="B1"/>
      <selection pane="bottomLeft" activeCell="A2" sqref="A2"/>
      <selection pane="bottomRight" activeCell="D6" sqref="D6"/>
    </sheetView>
  </sheetViews>
  <sheetFormatPr baseColWidth="10" defaultColWidth="11.42578125" defaultRowHeight="15" x14ac:dyDescent="0.25"/>
  <cols>
    <col min="1" max="1" width="25" customWidth="1"/>
    <col min="2" max="2" width="35.42578125" customWidth="1"/>
    <col min="3" max="3" width="32.85546875" customWidth="1"/>
    <col min="4" max="4" width="39.7109375" customWidth="1"/>
    <col min="5" max="5" width="64.5703125" customWidth="1"/>
    <col min="6" max="6" width="36.42578125" customWidth="1"/>
    <col min="7" max="7" width="61" customWidth="1"/>
    <col min="8" max="8" width="48.28515625" customWidth="1"/>
    <col min="9" max="9" width="49.7109375" customWidth="1"/>
    <col min="10" max="10" width="44" customWidth="1"/>
    <col min="11" max="11" width="62.42578125" customWidth="1"/>
    <col min="12" max="12" width="25.28515625" customWidth="1"/>
    <col min="13" max="13" width="57.28515625" customWidth="1"/>
    <col min="14" max="14" width="31.85546875" customWidth="1"/>
    <col min="15" max="15" width="26.140625" customWidth="1"/>
    <col min="16" max="16" width="31.28515625" customWidth="1"/>
    <col min="17" max="17" width="18.42578125" customWidth="1"/>
    <col min="18" max="18" width="57.7109375" customWidth="1"/>
    <col min="19" max="19" width="50" customWidth="1"/>
    <col min="20" max="20" width="32" customWidth="1"/>
    <col min="21" max="21" width="20.7109375" customWidth="1"/>
    <col min="22" max="22" width="62.85546875" customWidth="1"/>
    <col min="23" max="23" width="27" customWidth="1"/>
    <col min="24" max="24" width="73.42578125" customWidth="1"/>
    <col min="25" max="25" width="27.85546875" customWidth="1"/>
    <col min="26" max="26" width="19.7109375" customWidth="1"/>
    <col min="27" max="27" width="43.28515625" customWidth="1"/>
    <col min="28" max="28" width="64.85546875" customWidth="1"/>
    <col min="29" max="29" width="37.42578125" customWidth="1"/>
    <col min="30" max="30" width="62" customWidth="1"/>
    <col min="31" max="31" width="38.7109375" customWidth="1"/>
    <col min="32" max="32" width="33.7109375" customWidth="1"/>
    <col min="33" max="33" width="57.7109375" customWidth="1"/>
    <col min="34" max="34" width="20.5703125" customWidth="1"/>
    <col min="35" max="35" width="20.42578125" customWidth="1"/>
  </cols>
  <sheetData>
    <row r="1" spans="1:35" ht="63.75" customHeight="1" x14ac:dyDescent="0.25">
      <c r="A1" s="12" t="s">
        <v>52</v>
      </c>
      <c r="B1" s="17" t="s">
        <v>376</v>
      </c>
      <c r="C1" s="19" t="s">
        <v>378</v>
      </c>
      <c r="D1" s="19" t="s">
        <v>377</v>
      </c>
      <c r="E1" s="12" t="s">
        <v>53</v>
      </c>
      <c r="F1" s="12" t="s">
        <v>54</v>
      </c>
      <c r="G1" s="25" t="s">
        <v>108</v>
      </c>
      <c r="H1" s="33" t="s">
        <v>65</v>
      </c>
      <c r="I1" s="33" t="s">
        <v>60</v>
      </c>
      <c r="J1" s="33" t="s">
        <v>105</v>
      </c>
      <c r="K1" s="12" t="s">
        <v>53</v>
      </c>
      <c r="L1" s="12" t="s">
        <v>54</v>
      </c>
      <c r="M1" s="13" t="s">
        <v>55</v>
      </c>
      <c r="N1" s="18" t="s">
        <v>109</v>
      </c>
      <c r="O1" s="35" t="s">
        <v>64</v>
      </c>
      <c r="P1" s="12" t="s">
        <v>53</v>
      </c>
      <c r="Q1" s="12" t="s">
        <v>54</v>
      </c>
      <c r="R1" s="13" t="s">
        <v>55</v>
      </c>
      <c r="S1" s="18" t="s">
        <v>110</v>
      </c>
      <c r="T1" s="13" t="s">
        <v>44</v>
      </c>
      <c r="U1" s="13" t="s">
        <v>1110</v>
      </c>
      <c r="V1" s="12" t="s">
        <v>45</v>
      </c>
      <c r="W1" s="12" t="s">
        <v>54</v>
      </c>
      <c r="X1" s="13" t="s">
        <v>55</v>
      </c>
      <c r="Y1" s="12" t="s">
        <v>75</v>
      </c>
      <c r="Z1" s="12" t="s">
        <v>54</v>
      </c>
      <c r="AA1" s="15" t="s">
        <v>1114</v>
      </c>
      <c r="AB1" s="12" t="s">
        <v>53</v>
      </c>
      <c r="AC1" s="12" t="s">
        <v>54</v>
      </c>
      <c r="AD1" s="13" t="s">
        <v>55</v>
      </c>
      <c r="AE1" s="15" t="s">
        <v>1113</v>
      </c>
      <c r="AF1" s="12" t="s">
        <v>382</v>
      </c>
      <c r="AG1" s="12" t="s">
        <v>53</v>
      </c>
      <c r="AH1" s="12" t="s">
        <v>54</v>
      </c>
      <c r="AI1" s="13" t="s">
        <v>55</v>
      </c>
    </row>
    <row r="2" spans="1:35" s="119" customFormat="1" x14ac:dyDescent="0.25">
      <c r="A2" s="119">
        <v>2012</v>
      </c>
      <c r="C2" s="119">
        <v>6</v>
      </c>
      <c r="D2" s="206">
        <v>18</v>
      </c>
      <c r="H2" s="136">
        <v>0.72499999999999998</v>
      </c>
      <c r="I2" s="136">
        <v>0.76490000000000002</v>
      </c>
      <c r="J2" s="136">
        <v>0.79149999999999998</v>
      </c>
      <c r="K2" s="37"/>
      <c r="L2" s="165"/>
      <c r="O2" s="98">
        <v>0</v>
      </c>
      <c r="T2" s="98">
        <v>17846</v>
      </c>
      <c r="U2" s="94">
        <v>0.3</v>
      </c>
      <c r="V2" s="37"/>
      <c r="W2" s="27"/>
      <c r="Y2" s="119" t="s">
        <v>1135</v>
      </c>
      <c r="Z2" s="120">
        <v>40907</v>
      </c>
      <c r="AF2" s="98">
        <v>15</v>
      </c>
    </row>
    <row r="3" spans="1:35" x14ac:dyDescent="0.25">
      <c r="A3">
        <v>2011</v>
      </c>
      <c r="C3">
        <v>6</v>
      </c>
      <c r="D3" s="206">
        <v>18</v>
      </c>
      <c r="H3" s="136">
        <v>0.72499999999999998</v>
      </c>
      <c r="I3" s="136">
        <v>0.76490000000000002</v>
      </c>
      <c r="J3" s="136">
        <v>0.79149999999999998</v>
      </c>
      <c r="K3" s="37"/>
      <c r="L3" s="26"/>
      <c r="O3" s="98">
        <v>0</v>
      </c>
      <c r="T3" s="98">
        <v>17669</v>
      </c>
      <c r="U3" s="94">
        <v>0.3</v>
      </c>
      <c r="V3" s="37"/>
      <c r="W3" s="27"/>
      <c r="Y3" t="s">
        <v>82</v>
      </c>
      <c r="Z3" s="14">
        <v>40543</v>
      </c>
      <c r="AF3" s="98">
        <v>15</v>
      </c>
    </row>
    <row r="4" spans="1:35" x14ac:dyDescent="0.25">
      <c r="A4">
        <v>2010</v>
      </c>
      <c r="C4">
        <v>6</v>
      </c>
      <c r="D4" s="206">
        <v>18</v>
      </c>
      <c r="H4" s="136">
        <v>0.72499999999999998</v>
      </c>
      <c r="I4" s="136">
        <v>0.76490000000000002</v>
      </c>
      <c r="J4" s="136">
        <v>0.79149999999999998</v>
      </c>
      <c r="K4" s="37"/>
      <c r="L4" s="26"/>
      <c r="O4" s="98">
        <v>0</v>
      </c>
      <c r="T4" s="140">
        <v>17651</v>
      </c>
      <c r="U4" s="94">
        <v>0.3</v>
      </c>
      <c r="V4" s="37"/>
      <c r="W4" s="27"/>
      <c r="Y4" t="s">
        <v>81</v>
      </c>
      <c r="Z4" s="14">
        <v>40178</v>
      </c>
      <c r="AF4" s="98">
        <v>15</v>
      </c>
    </row>
    <row r="5" spans="1:35" ht="30" x14ac:dyDescent="0.25">
      <c r="A5">
        <v>2009</v>
      </c>
      <c r="C5">
        <v>6</v>
      </c>
      <c r="D5" s="206">
        <v>18</v>
      </c>
      <c r="H5" s="136">
        <v>0.72499999999999998</v>
      </c>
      <c r="I5" s="136">
        <v>0.76490000000000002</v>
      </c>
      <c r="J5" s="136">
        <v>0.79149999999999998</v>
      </c>
      <c r="K5" s="37"/>
      <c r="L5" s="29"/>
      <c r="O5" s="98">
        <v>0</v>
      </c>
      <c r="T5" s="140">
        <v>17170</v>
      </c>
      <c r="U5" s="94">
        <v>0.3</v>
      </c>
      <c r="V5" s="37"/>
      <c r="W5" s="27"/>
      <c r="Y5" t="s">
        <v>127</v>
      </c>
      <c r="Z5" s="14">
        <v>39814</v>
      </c>
      <c r="AB5" t="s">
        <v>454</v>
      </c>
      <c r="AC5" s="14">
        <v>39662</v>
      </c>
      <c r="AD5" s="31" t="s">
        <v>455</v>
      </c>
      <c r="AF5" s="98">
        <v>15</v>
      </c>
    </row>
    <row r="6" spans="1:35" ht="107.25" customHeight="1" x14ac:dyDescent="0.25">
      <c r="A6">
        <v>2008</v>
      </c>
      <c r="C6">
        <v>6</v>
      </c>
      <c r="D6" s="206">
        <v>18</v>
      </c>
      <c r="H6" s="136">
        <v>0.72499999999999998</v>
      </c>
      <c r="I6" s="136">
        <v>0.76490000000000002</v>
      </c>
      <c r="J6" s="136">
        <v>0.79149999999999998</v>
      </c>
      <c r="K6" s="38" t="s">
        <v>381</v>
      </c>
      <c r="L6" s="36" t="s">
        <v>41</v>
      </c>
      <c r="M6" s="42" t="s">
        <v>375</v>
      </c>
      <c r="O6" s="98">
        <v>0</v>
      </c>
      <c r="T6" s="140">
        <v>16916</v>
      </c>
      <c r="U6" s="94">
        <v>0.3</v>
      </c>
      <c r="V6" s="69" t="s">
        <v>385</v>
      </c>
      <c r="W6" s="36" t="s">
        <v>43</v>
      </c>
      <c r="X6" s="42" t="s">
        <v>1103</v>
      </c>
      <c r="AF6" s="98">
        <v>15</v>
      </c>
    </row>
    <row r="7" spans="1:35" x14ac:dyDescent="0.25">
      <c r="A7">
        <v>2007</v>
      </c>
      <c r="C7">
        <v>6</v>
      </c>
      <c r="D7">
        <v>18</v>
      </c>
      <c r="H7" s="136">
        <v>0.73219999999999996</v>
      </c>
      <c r="I7" s="136">
        <v>0.73219999999999996</v>
      </c>
      <c r="J7" s="136">
        <v>0.73219999999999996</v>
      </c>
      <c r="K7" s="37"/>
      <c r="L7" s="26"/>
      <c r="O7" s="98">
        <v>0</v>
      </c>
      <c r="T7" s="140">
        <v>16916</v>
      </c>
      <c r="U7" s="94">
        <v>0.3</v>
      </c>
      <c r="V7" s="37"/>
      <c r="W7" s="27"/>
      <c r="Y7" t="s">
        <v>80</v>
      </c>
      <c r="Z7" s="14">
        <v>39275</v>
      </c>
      <c r="AF7" s="98">
        <v>15</v>
      </c>
    </row>
    <row r="8" spans="1:35" x14ac:dyDescent="0.25">
      <c r="A8">
        <v>2006</v>
      </c>
      <c r="C8">
        <v>6</v>
      </c>
      <c r="D8">
        <v>18</v>
      </c>
      <c r="H8" s="136">
        <v>0.73219999999999996</v>
      </c>
      <c r="I8" s="136">
        <v>0.73219999999999996</v>
      </c>
      <c r="J8" s="136">
        <v>0.73219999999999996</v>
      </c>
      <c r="K8" s="37"/>
      <c r="L8" s="26"/>
      <c r="O8" s="98">
        <v>0</v>
      </c>
      <c r="T8" s="140">
        <v>13307</v>
      </c>
      <c r="U8" s="94">
        <v>0.3</v>
      </c>
      <c r="V8" s="37"/>
      <c r="W8" s="27"/>
      <c r="Y8" t="s">
        <v>294</v>
      </c>
      <c r="Z8" s="14">
        <v>38917</v>
      </c>
      <c r="AF8" s="98">
        <v>15</v>
      </c>
    </row>
    <row r="9" spans="1:35" x14ac:dyDescent="0.25">
      <c r="A9">
        <v>2005</v>
      </c>
      <c r="C9">
        <v>6</v>
      </c>
      <c r="D9">
        <v>18</v>
      </c>
      <c r="H9" s="136">
        <v>0.73219999999999996</v>
      </c>
      <c r="I9" s="136">
        <v>0.73219999999999996</v>
      </c>
      <c r="J9" s="136">
        <v>0.73219999999999996</v>
      </c>
      <c r="K9" s="37"/>
      <c r="L9" s="26"/>
      <c r="O9" s="98">
        <v>0</v>
      </c>
      <c r="T9" s="140">
        <v>13085</v>
      </c>
      <c r="U9" s="94">
        <v>0.3</v>
      </c>
      <c r="V9" s="37"/>
      <c r="W9" s="27"/>
      <c r="Y9" t="s">
        <v>293</v>
      </c>
      <c r="Z9" s="14">
        <v>38567</v>
      </c>
      <c r="AF9" s="98">
        <v>15</v>
      </c>
    </row>
    <row r="10" spans="1:35" x14ac:dyDescent="0.25">
      <c r="A10">
        <v>2004</v>
      </c>
      <c r="C10">
        <v>6</v>
      </c>
      <c r="D10">
        <v>18</v>
      </c>
      <c r="H10" s="136">
        <v>0.73219999999999996</v>
      </c>
      <c r="I10" s="136">
        <v>0.73219999999999996</v>
      </c>
      <c r="J10" s="136">
        <v>0.73219999999999996</v>
      </c>
      <c r="K10" s="37"/>
      <c r="L10" s="26"/>
      <c r="O10" s="98">
        <v>0</v>
      </c>
      <c r="T10" s="140">
        <v>12866</v>
      </c>
      <c r="U10" s="94">
        <v>0.3</v>
      </c>
      <c r="V10" s="37"/>
      <c r="W10" s="27"/>
      <c r="Y10" t="s">
        <v>79</v>
      </c>
      <c r="Z10" s="14">
        <v>38186</v>
      </c>
      <c r="AF10" s="98">
        <v>15</v>
      </c>
    </row>
    <row r="11" spans="1:35" x14ac:dyDescent="0.25">
      <c r="A11">
        <v>2003</v>
      </c>
      <c r="C11">
        <v>6</v>
      </c>
      <c r="D11">
        <v>18</v>
      </c>
      <c r="H11" s="136">
        <v>0.73219999999999996</v>
      </c>
      <c r="I11" s="136">
        <v>0.73219999999999996</v>
      </c>
      <c r="J11" s="136">
        <v>0.73219999999999996</v>
      </c>
      <c r="K11" s="37"/>
      <c r="L11" s="26"/>
      <c r="O11" s="98">
        <v>0</v>
      </c>
      <c r="T11" s="140">
        <v>12626</v>
      </c>
      <c r="U11" s="94">
        <v>0.3</v>
      </c>
      <c r="V11" s="37"/>
      <c r="W11" s="27"/>
      <c r="Y11" t="s">
        <v>78</v>
      </c>
      <c r="Z11" s="14">
        <v>37800</v>
      </c>
      <c r="AF11" s="98">
        <v>15</v>
      </c>
    </row>
    <row r="12" spans="1:35" ht="30" x14ac:dyDescent="0.25">
      <c r="A12">
        <v>2002</v>
      </c>
      <c r="C12">
        <v>6</v>
      </c>
      <c r="D12">
        <v>18</v>
      </c>
      <c r="H12" s="136">
        <v>0.73219999999999996</v>
      </c>
      <c r="I12" s="136">
        <v>0.73219999999999996</v>
      </c>
      <c r="J12" s="136">
        <v>0.73219999999999996</v>
      </c>
      <c r="K12" s="27"/>
      <c r="L12" s="26"/>
      <c r="O12" s="98">
        <v>0</v>
      </c>
      <c r="T12" s="140">
        <v>12415</v>
      </c>
      <c r="U12" s="94">
        <v>0.3</v>
      </c>
      <c r="V12" s="37"/>
      <c r="W12" s="27"/>
      <c r="Y12" t="s">
        <v>296</v>
      </c>
      <c r="Z12" s="14">
        <v>37378</v>
      </c>
      <c r="AB12" s="42" t="s">
        <v>456</v>
      </c>
      <c r="AC12" s="58" t="s">
        <v>457</v>
      </c>
      <c r="AF12" s="98">
        <v>15</v>
      </c>
      <c r="AG12" t="s">
        <v>383</v>
      </c>
      <c r="AH12" s="14">
        <v>37476</v>
      </c>
      <c r="AI12" t="s">
        <v>1115</v>
      </c>
    </row>
    <row r="13" spans="1:35" x14ac:dyDescent="0.25">
      <c r="A13">
        <v>2001</v>
      </c>
      <c r="C13">
        <v>6</v>
      </c>
      <c r="D13">
        <v>18</v>
      </c>
      <c r="H13" s="136">
        <v>0.73219999999999996</v>
      </c>
      <c r="I13" s="136">
        <v>0.73219999999999996</v>
      </c>
      <c r="J13" s="136">
        <v>0.73219999999999996</v>
      </c>
      <c r="K13" s="70" t="s">
        <v>380</v>
      </c>
      <c r="L13" s="29">
        <v>37107</v>
      </c>
      <c r="M13" t="s">
        <v>107</v>
      </c>
      <c r="O13" s="95">
        <v>0</v>
      </c>
      <c r="T13" s="139">
        <v>80153</v>
      </c>
      <c r="U13" s="94">
        <v>0.3</v>
      </c>
      <c r="V13" s="37"/>
      <c r="W13" s="27"/>
      <c r="X13" s="119" t="s">
        <v>1104</v>
      </c>
      <c r="Y13" t="s">
        <v>297</v>
      </c>
      <c r="Z13" s="14">
        <v>37071</v>
      </c>
      <c r="AB13" s="336" t="s">
        <v>458</v>
      </c>
      <c r="AC13" s="337"/>
      <c r="AD13" s="338"/>
      <c r="AF13" s="95">
        <v>0</v>
      </c>
    </row>
    <row r="14" spans="1:35" x14ac:dyDescent="0.25">
      <c r="A14">
        <v>2000</v>
      </c>
      <c r="C14">
        <v>6</v>
      </c>
      <c r="D14">
        <v>18</v>
      </c>
      <c r="H14" s="136">
        <v>0.2</v>
      </c>
      <c r="I14" s="136">
        <v>0.2</v>
      </c>
      <c r="J14" s="136">
        <v>0.2</v>
      </c>
      <c r="K14" s="70" t="s">
        <v>388</v>
      </c>
      <c r="L14" s="29">
        <v>36340</v>
      </c>
      <c r="M14" t="s">
        <v>389</v>
      </c>
      <c r="O14" s="95">
        <v>1170.1600000000001</v>
      </c>
      <c r="P14" t="s">
        <v>40</v>
      </c>
      <c r="Q14" s="14">
        <v>36747</v>
      </c>
      <c r="T14" s="139">
        <v>78891</v>
      </c>
      <c r="U14" s="94">
        <v>0.3</v>
      </c>
      <c r="V14" s="37"/>
      <c r="W14" s="27"/>
      <c r="Y14" t="s">
        <v>298</v>
      </c>
      <c r="Z14" s="14">
        <v>36708</v>
      </c>
      <c r="AB14" s="339"/>
      <c r="AC14" s="340"/>
      <c r="AD14" s="341"/>
      <c r="AF14" s="95">
        <v>0</v>
      </c>
    </row>
    <row r="15" spans="1:35" x14ac:dyDescent="0.25">
      <c r="A15">
        <v>1999</v>
      </c>
      <c r="C15">
        <v>6</v>
      </c>
      <c r="D15">
        <v>18</v>
      </c>
      <c r="H15" s="136">
        <v>0.2</v>
      </c>
      <c r="I15" s="136">
        <v>0.2</v>
      </c>
      <c r="J15" s="136">
        <v>0.2</v>
      </c>
      <c r="K15" s="70" t="s">
        <v>374</v>
      </c>
      <c r="L15" s="29">
        <v>36156</v>
      </c>
      <c r="M15" t="s">
        <v>106</v>
      </c>
      <c r="O15" s="95">
        <v>1173.1400000000001</v>
      </c>
      <c r="P15" t="s">
        <v>39</v>
      </c>
      <c r="Q15" s="14">
        <v>36383</v>
      </c>
      <c r="T15" s="139">
        <v>78499</v>
      </c>
      <c r="U15" s="94">
        <v>0.3</v>
      </c>
      <c r="V15" s="70"/>
      <c r="W15" s="30"/>
      <c r="Y15" t="s">
        <v>77</v>
      </c>
      <c r="Z15" s="14">
        <v>36340</v>
      </c>
      <c r="AB15" s="339"/>
      <c r="AC15" s="340"/>
      <c r="AD15" s="341"/>
      <c r="AF15" s="95">
        <v>0</v>
      </c>
    </row>
    <row r="16" spans="1:35" x14ac:dyDescent="0.25">
      <c r="A16">
        <v>1998</v>
      </c>
      <c r="C16">
        <v>6</v>
      </c>
      <c r="D16">
        <v>18</v>
      </c>
      <c r="H16" s="136">
        <v>0.2</v>
      </c>
      <c r="I16" s="136">
        <v>0.2</v>
      </c>
      <c r="J16" s="136">
        <v>0.2</v>
      </c>
      <c r="K16" s="37"/>
      <c r="L16" s="26"/>
      <c r="O16" s="95">
        <v>1176.1300000000001</v>
      </c>
      <c r="P16" t="s">
        <v>38</v>
      </c>
      <c r="Q16" s="14">
        <v>36028</v>
      </c>
      <c r="T16" s="156">
        <v>78031</v>
      </c>
      <c r="U16" s="94">
        <v>0.3</v>
      </c>
      <c r="V16" s="37"/>
      <c r="W16" s="27"/>
      <c r="Y16" s="155"/>
      <c r="AB16" s="339"/>
      <c r="AC16" s="340"/>
      <c r="AD16" s="341"/>
      <c r="AF16" s="95">
        <v>0</v>
      </c>
    </row>
    <row r="17" spans="1:32" ht="62.25" customHeight="1" x14ac:dyDescent="0.25">
      <c r="A17">
        <v>1997</v>
      </c>
      <c r="C17">
        <v>6</v>
      </c>
      <c r="D17">
        <v>18</v>
      </c>
      <c r="E17" t="s">
        <v>379</v>
      </c>
      <c r="F17" s="14">
        <v>33121</v>
      </c>
      <c r="H17" s="136">
        <v>0.2</v>
      </c>
      <c r="I17" s="136">
        <v>0.2</v>
      </c>
      <c r="J17" s="136">
        <v>0.2</v>
      </c>
      <c r="K17" s="69" t="s">
        <v>386</v>
      </c>
      <c r="L17" s="36" t="s">
        <v>387</v>
      </c>
      <c r="M17" s="31" t="s">
        <v>1116</v>
      </c>
      <c r="O17" s="95">
        <v>1180.1099999999999</v>
      </c>
      <c r="P17" t="s">
        <v>37</v>
      </c>
      <c r="T17" s="139">
        <v>77182</v>
      </c>
      <c r="U17" s="94">
        <v>0.3</v>
      </c>
      <c r="V17" s="70" t="s">
        <v>384</v>
      </c>
      <c r="W17" s="30">
        <v>35238</v>
      </c>
      <c r="X17" s="31" t="s">
        <v>299</v>
      </c>
      <c r="Y17" t="s">
        <v>76</v>
      </c>
      <c r="AB17" s="342"/>
      <c r="AC17" s="343"/>
      <c r="AD17" s="344"/>
      <c r="AF17" s="95">
        <v>0</v>
      </c>
    </row>
    <row r="18" spans="1:32" x14ac:dyDescent="0.25">
      <c r="A18" s="206">
        <v>1996</v>
      </c>
      <c r="C18" s="206">
        <v>6</v>
      </c>
      <c r="D18" s="206">
        <v>18</v>
      </c>
      <c r="H18" s="136">
        <v>0.2</v>
      </c>
      <c r="I18" s="136">
        <v>0.2</v>
      </c>
      <c r="J18" s="136">
        <v>0.2</v>
      </c>
      <c r="K18" s="27"/>
      <c r="L18" s="26"/>
      <c r="O18" s="307">
        <v>584.20600000000002</v>
      </c>
      <c r="U18" s="94">
        <v>0.3</v>
      </c>
      <c r="V18" s="27"/>
      <c r="W18" s="27"/>
      <c r="AF18" s="95">
        <v>0</v>
      </c>
    </row>
    <row r="19" spans="1:32" x14ac:dyDescent="0.25">
      <c r="A19" s="206">
        <v>1995</v>
      </c>
      <c r="C19" s="206">
        <v>6</v>
      </c>
      <c r="D19" s="206">
        <v>18</v>
      </c>
      <c r="H19" s="136">
        <v>0.2</v>
      </c>
      <c r="I19" s="136">
        <v>0.2</v>
      </c>
      <c r="J19" s="136">
        <v>0.2</v>
      </c>
      <c r="O19" s="307">
        <v>830</v>
      </c>
      <c r="U19" s="94">
        <v>0.3</v>
      </c>
      <c r="AF19" s="95">
        <v>0</v>
      </c>
    </row>
    <row r="20" spans="1:32" x14ac:dyDescent="0.25">
      <c r="A20" s="206">
        <v>1994</v>
      </c>
      <c r="C20" s="206">
        <v>6</v>
      </c>
      <c r="D20" s="206">
        <v>18</v>
      </c>
      <c r="H20" s="136">
        <v>0.2</v>
      </c>
      <c r="I20" s="136">
        <v>0.2</v>
      </c>
      <c r="J20" s="136">
        <v>0.2</v>
      </c>
      <c r="O20" s="307">
        <v>1089</v>
      </c>
      <c r="U20" s="94">
        <v>0.3</v>
      </c>
      <c r="AF20" s="95">
        <v>0</v>
      </c>
    </row>
    <row r="21" spans="1:32" x14ac:dyDescent="0.25">
      <c r="A21" s="206">
        <v>1993</v>
      </c>
      <c r="C21" s="206">
        <v>6</v>
      </c>
      <c r="D21" s="206">
        <v>18</v>
      </c>
      <c r="H21" s="136">
        <v>0.2</v>
      </c>
      <c r="I21" s="136">
        <v>0.2</v>
      </c>
      <c r="J21" s="136">
        <v>0.2</v>
      </c>
      <c r="O21" s="307">
        <v>1097</v>
      </c>
      <c r="U21" s="94">
        <v>0.3</v>
      </c>
      <c r="AF21" s="95">
        <v>0</v>
      </c>
    </row>
    <row r="22" spans="1:32" ht="47.25" customHeight="1" x14ac:dyDescent="0.25">
      <c r="A22" s="206">
        <v>1992</v>
      </c>
      <c r="C22" s="206">
        <v>6</v>
      </c>
      <c r="D22" s="206">
        <v>18</v>
      </c>
      <c r="H22" s="136">
        <v>0.2</v>
      </c>
      <c r="I22" s="136">
        <v>0.2</v>
      </c>
      <c r="J22" s="136">
        <v>0.2</v>
      </c>
      <c r="U22" s="94">
        <v>0.3</v>
      </c>
      <c r="AF22" s="95">
        <v>0</v>
      </c>
    </row>
    <row r="23" spans="1:32" x14ac:dyDescent="0.25">
      <c r="A23" s="206">
        <v>1991</v>
      </c>
      <c r="C23" s="206">
        <v>6</v>
      </c>
      <c r="D23" s="206">
        <v>18</v>
      </c>
      <c r="H23" s="136">
        <v>0.2</v>
      </c>
      <c r="I23" s="136">
        <v>0.2</v>
      </c>
      <c r="J23" s="136">
        <v>0.2</v>
      </c>
      <c r="U23" s="94">
        <v>0.3</v>
      </c>
      <c r="AF23" s="95">
        <v>0</v>
      </c>
    </row>
    <row r="24" spans="1:32" x14ac:dyDescent="0.25">
      <c r="A24" s="206">
        <v>1990</v>
      </c>
      <c r="C24" s="206">
        <v>6</v>
      </c>
      <c r="D24" s="206">
        <v>18</v>
      </c>
      <c r="H24" s="136">
        <v>0.2</v>
      </c>
      <c r="I24" s="136">
        <v>0.2</v>
      </c>
      <c r="J24" s="136">
        <v>0.2</v>
      </c>
      <c r="U24" s="94">
        <v>0.3</v>
      </c>
      <c r="AF24" s="95">
        <v>0</v>
      </c>
    </row>
    <row r="25" spans="1:32" x14ac:dyDescent="0.25">
      <c r="A25" s="206">
        <v>1989</v>
      </c>
      <c r="C25" s="206">
        <v>6</v>
      </c>
      <c r="D25">
        <v>16</v>
      </c>
      <c r="H25" s="136">
        <v>0.2</v>
      </c>
      <c r="I25" s="136">
        <v>0.2</v>
      </c>
      <c r="J25" s="136">
        <v>0.2</v>
      </c>
      <c r="U25" s="94">
        <v>0.3</v>
      </c>
      <c r="AF25" s="95">
        <v>0</v>
      </c>
    </row>
    <row r="26" spans="1:32" x14ac:dyDescent="0.25">
      <c r="A26" s="206">
        <v>1988</v>
      </c>
      <c r="C26" s="206">
        <v>6</v>
      </c>
      <c r="D26" s="206">
        <v>16</v>
      </c>
      <c r="H26" s="136">
        <v>0.2</v>
      </c>
      <c r="I26" s="136">
        <v>0.2</v>
      </c>
      <c r="J26" s="136">
        <v>0.2</v>
      </c>
      <c r="U26" s="94">
        <v>0.3</v>
      </c>
      <c r="AF26" s="95">
        <v>0</v>
      </c>
    </row>
    <row r="27" spans="1:32" x14ac:dyDescent="0.25">
      <c r="A27" s="206">
        <v>1987</v>
      </c>
      <c r="C27" s="206">
        <v>6</v>
      </c>
      <c r="D27" s="206">
        <v>16</v>
      </c>
      <c r="H27" s="136">
        <v>0.2</v>
      </c>
      <c r="I27" s="136">
        <v>0.2</v>
      </c>
      <c r="J27" s="136">
        <v>0.2</v>
      </c>
      <c r="U27" s="94">
        <v>0.3</v>
      </c>
      <c r="AF27" s="95">
        <v>0</v>
      </c>
    </row>
    <row r="28" spans="1:32" x14ac:dyDescent="0.25">
      <c r="A28" s="206">
        <v>1986</v>
      </c>
      <c r="C28" s="206">
        <v>6</v>
      </c>
      <c r="D28" s="206">
        <v>16</v>
      </c>
      <c r="H28" s="136">
        <v>0.2</v>
      </c>
      <c r="I28" s="136">
        <v>0.2</v>
      </c>
      <c r="J28" s="136">
        <v>0.2</v>
      </c>
      <c r="T28" s="308" t="s">
        <v>1240</v>
      </c>
      <c r="U28" s="94">
        <v>0.23079999999999998</v>
      </c>
      <c r="AF28" s="95">
        <v>0</v>
      </c>
    </row>
    <row r="29" spans="1:32" x14ac:dyDescent="0.25">
      <c r="A29" s="206">
        <v>1985</v>
      </c>
      <c r="C29" s="206">
        <v>6</v>
      </c>
      <c r="D29" s="206">
        <v>16</v>
      </c>
      <c r="H29" s="136">
        <v>0.2</v>
      </c>
      <c r="I29" s="136">
        <v>0.2</v>
      </c>
      <c r="J29" s="136">
        <v>0.2</v>
      </c>
      <c r="U29" s="94">
        <v>0.3</v>
      </c>
      <c r="AF29" s="95">
        <v>0</v>
      </c>
    </row>
    <row r="30" spans="1:32" x14ac:dyDescent="0.25">
      <c r="A30" s="206">
        <v>1984</v>
      </c>
      <c r="C30" s="206">
        <v>6</v>
      </c>
      <c r="D30" s="206">
        <v>16</v>
      </c>
      <c r="H30" s="136">
        <v>0.2</v>
      </c>
      <c r="I30" s="136">
        <v>0.2</v>
      </c>
      <c r="J30" s="136">
        <v>0.2</v>
      </c>
      <c r="U30" s="94">
        <v>0.3</v>
      </c>
      <c r="AF30" s="95">
        <v>0</v>
      </c>
    </row>
    <row r="31" spans="1:32" x14ac:dyDescent="0.25">
      <c r="A31" s="206">
        <v>1983</v>
      </c>
      <c r="C31" s="206">
        <v>6</v>
      </c>
      <c r="D31" s="206">
        <v>16</v>
      </c>
      <c r="H31" s="136">
        <v>0.2</v>
      </c>
      <c r="I31" s="136">
        <v>0.2</v>
      </c>
      <c r="J31" s="136">
        <v>0.2</v>
      </c>
      <c r="U31" s="94">
        <v>0.3</v>
      </c>
      <c r="AF31" s="95">
        <v>0</v>
      </c>
    </row>
    <row r="32" spans="1:32" x14ac:dyDescent="0.25">
      <c r="A32" s="206">
        <v>1982</v>
      </c>
      <c r="C32" s="206">
        <v>6</v>
      </c>
      <c r="D32" s="206">
        <v>16</v>
      </c>
      <c r="H32" s="136">
        <v>0.2</v>
      </c>
      <c r="I32" s="136">
        <v>0.2</v>
      </c>
      <c r="J32" s="136">
        <v>0.2</v>
      </c>
      <c r="U32" s="94">
        <v>0.3</v>
      </c>
      <c r="AF32" s="95">
        <v>0</v>
      </c>
    </row>
    <row r="33" spans="1:32" x14ac:dyDescent="0.25">
      <c r="A33" s="206">
        <v>1981</v>
      </c>
      <c r="C33" s="206">
        <v>6</v>
      </c>
      <c r="D33" s="206">
        <v>16</v>
      </c>
      <c r="H33" s="136">
        <v>0.2</v>
      </c>
      <c r="I33" s="136">
        <v>0.2</v>
      </c>
      <c r="J33" s="136">
        <v>0.2</v>
      </c>
      <c r="U33" s="94">
        <v>0.3</v>
      </c>
      <c r="AF33" s="95">
        <v>0</v>
      </c>
    </row>
    <row r="34" spans="1:32" x14ac:dyDescent="0.25">
      <c r="A34" s="206">
        <v>1980</v>
      </c>
      <c r="C34" s="206">
        <v>6</v>
      </c>
      <c r="D34" s="206">
        <v>16</v>
      </c>
      <c r="H34" s="136">
        <v>0.2</v>
      </c>
      <c r="I34" s="136">
        <v>0.2</v>
      </c>
      <c r="J34" s="136">
        <v>0.2</v>
      </c>
      <c r="U34" s="94">
        <v>0.3</v>
      </c>
      <c r="AF34" s="95">
        <v>0</v>
      </c>
    </row>
    <row r="35" spans="1:32" x14ac:dyDescent="0.25">
      <c r="A35" s="206">
        <v>1979</v>
      </c>
      <c r="C35" s="206">
        <v>6</v>
      </c>
      <c r="D35" s="206">
        <v>16</v>
      </c>
      <c r="H35" s="136">
        <v>0.2</v>
      </c>
      <c r="I35" s="136">
        <v>0.2</v>
      </c>
      <c r="J35" s="136">
        <v>0.2</v>
      </c>
      <c r="U35" s="94">
        <v>0.3</v>
      </c>
      <c r="AF35" s="95">
        <v>0</v>
      </c>
    </row>
    <row r="38" spans="1:32" ht="105" customHeight="1" x14ac:dyDescent="0.25">
      <c r="A38" s="24" t="s">
        <v>67</v>
      </c>
      <c r="C38" s="76" t="s">
        <v>439</v>
      </c>
      <c r="D38" s="76" t="s">
        <v>440</v>
      </c>
      <c r="H38" s="38" t="s">
        <v>441</v>
      </c>
      <c r="I38" s="38" t="s">
        <v>443</v>
      </c>
      <c r="J38" s="38" t="s">
        <v>442</v>
      </c>
      <c r="S38" s="16" t="s">
        <v>36</v>
      </c>
    </row>
    <row r="39" spans="1:32" ht="42" customHeight="1" x14ac:dyDescent="0.25">
      <c r="A39" s="24" t="s">
        <v>68</v>
      </c>
      <c r="S39" s="39" t="s">
        <v>56</v>
      </c>
    </row>
    <row r="40" spans="1:32" ht="45" customHeight="1" x14ac:dyDescent="0.25">
      <c r="A40" s="24" t="s">
        <v>63</v>
      </c>
    </row>
  </sheetData>
  <sortState ref="U12:U16">
    <sortCondition descending="1" ref="U12:U16"/>
  </sortState>
  <mergeCells count="1">
    <mergeCell ref="AB13:AD17"/>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zoomScale="70" zoomScaleNormal="70" workbookViewId="0">
      <pane xSplit="1" ySplit="1" topLeftCell="B14" activePane="bottomRight" state="frozen"/>
      <selection pane="topRight" activeCell="B1" sqref="B1"/>
      <selection pane="bottomLeft" activeCell="A2" sqref="A2"/>
      <selection pane="bottomRight" activeCell="H29" sqref="H29"/>
    </sheetView>
  </sheetViews>
  <sheetFormatPr baseColWidth="10" defaultColWidth="11.42578125" defaultRowHeight="15" x14ac:dyDescent="0.25"/>
  <cols>
    <col min="1" max="1" width="18" customWidth="1"/>
    <col min="2" max="2" width="32.85546875" customWidth="1"/>
    <col min="3" max="3" width="38.42578125" customWidth="1"/>
    <col min="4" max="4" width="41.28515625" customWidth="1"/>
    <col min="5" max="5" width="29" customWidth="1"/>
    <col min="6" max="6" width="65.5703125" customWidth="1"/>
    <col min="7" max="7" width="25.7109375" customWidth="1"/>
    <col min="8" max="8" width="62.5703125" customWidth="1"/>
    <col min="9" max="9" width="35.140625" customWidth="1"/>
    <col min="10" max="10" width="34.42578125" style="298" customWidth="1"/>
    <col min="11" max="11" width="33" customWidth="1"/>
    <col min="12" max="12" width="27.140625" customWidth="1"/>
    <col min="13" max="13" width="31.28515625" customWidth="1"/>
    <col min="14" max="14" width="61.5703125" customWidth="1"/>
    <col min="15" max="15" width="34.7109375" customWidth="1"/>
    <col min="16" max="16" width="35.140625" customWidth="1"/>
    <col min="17" max="17" width="35.42578125" customWidth="1"/>
    <col min="18" max="18" width="25.42578125" customWidth="1"/>
    <col min="19" max="19" width="33" customWidth="1"/>
    <col min="20" max="20" width="54.140625" customWidth="1"/>
    <col min="21" max="21" width="65.42578125" customWidth="1"/>
    <col min="22" max="22" width="23" customWidth="1"/>
    <col min="23" max="23" width="34.28515625" customWidth="1"/>
  </cols>
  <sheetData>
    <row r="1" spans="1:23" ht="50.25" customHeight="1" x14ac:dyDescent="0.25">
      <c r="A1" s="12" t="s">
        <v>52</v>
      </c>
      <c r="B1" s="17" t="s">
        <v>57</v>
      </c>
      <c r="C1" s="121" t="s">
        <v>58</v>
      </c>
      <c r="D1" s="121" t="s">
        <v>59</v>
      </c>
      <c r="E1" s="33" t="s">
        <v>101</v>
      </c>
      <c r="F1" s="35" t="s">
        <v>53</v>
      </c>
      <c r="G1" s="35" t="s">
        <v>54</v>
      </c>
      <c r="H1" s="35" t="s">
        <v>55</v>
      </c>
      <c r="I1" s="15" t="s">
        <v>66</v>
      </c>
      <c r="J1" s="13" t="s">
        <v>44</v>
      </c>
      <c r="K1" s="13" t="s">
        <v>125</v>
      </c>
      <c r="L1" s="19" t="s">
        <v>1111</v>
      </c>
      <c r="M1" s="19" t="s">
        <v>1112</v>
      </c>
      <c r="N1" s="35" t="s">
        <v>53</v>
      </c>
      <c r="O1" s="35" t="s">
        <v>54</v>
      </c>
      <c r="P1" s="35" t="s">
        <v>55</v>
      </c>
      <c r="Q1" s="12" t="s">
        <v>75</v>
      </c>
      <c r="R1" s="12" t="s">
        <v>54</v>
      </c>
      <c r="S1" s="12" t="s">
        <v>55</v>
      </c>
      <c r="T1" s="15" t="s">
        <v>450</v>
      </c>
      <c r="U1" s="12" t="s">
        <v>53</v>
      </c>
      <c r="V1" s="12" t="s">
        <v>54</v>
      </c>
      <c r="W1" s="13" t="s">
        <v>55</v>
      </c>
    </row>
    <row r="2" spans="1:23" s="119" customFormat="1" x14ac:dyDescent="0.25">
      <c r="A2" s="119">
        <v>2012</v>
      </c>
      <c r="C2" s="119">
        <v>0</v>
      </c>
      <c r="D2" s="119">
        <v>0</v>
      </c>
      <c r="E2" s="94">
        <v>0</v>
      </c>
      <c r="J2" s="438">
        <v>0</v>
      </c>
      <c r="K2" s="98">
        <v>0</v>
      </c>
      <c r="L2" s="94">
        <v>0</v>
      </c>
      <c r="M2" s="94">
        <v>0</v>
      </c>
      <c r="R2" s="120"/>
      <c r="U2" s="346" t="s">
        <v>463</v>
      </c>
      <c r="V2" s="347"/>
      <c r="W2" s="348"/>
    </row>
    <row r="3" spans="1:23" x14ac:dyDescent="0.25">
      <c r="A3">
        <v>2011</v>
      </c>
      <c r="C3">
        <v>0</v>
      </c>
      <c r="D3">
        <v>0</v>
      </c>
      <c r="E3" s="94">
        <v>0</v>
      </c>
      <c r="J3" s="438">
        <v>0</v>
      </c>
      <c r="K3" s="98">
        <v>0</v>
      </c>
      <c r="L3" s="94">
        <v>0</v>
      </c>
      <c r="M3" s="94">
        <v>0</v>
      </c>
      <c r="R3" s="14"/>
      <c r="U3" s="349"/>
      <c r="V3" s="350"/>
      <c r="W3" s="351"/>
    </row>
    <row r="4" spans="1:23" x14ac:dyDescent="0.25">
      <c r="A4">
        <v>2010</v>
      </c>
      <c r="C4">
        <v>0</v>
      </c>
      <c r="D4">
        <v>0</v>
      </c>
      <c r="E4" s="94">
        <v>0</v>
      </c>
      <c r="J4" s="438">
        <v>0</v>
      </c>
      <c r="K4" s="98">
        <v>0</v>
      </c>
      <c r="L4" s="94">
        <v>0</v>
      </c>
      <c r="M4" s="94">
        <v>0</v>
      </c>
      <c r="R4" s="14"/>
      <c r="U4" s="349"/>
      <c r="V4" s="350"/>
      <c r="W4" s="351"/>
    </row>
    <row r="5" spans="1:23" x14ac:dyDescent="0.25">
      <c r="A5">
        <v>2009</v>
      </c>
      <c r="C5">
        <v>0</v>
      </c>
      <c r="D5">
        <v>0</v>
      </c>
      <c r="E5" s="94">
        <v>0</v>
      </c>
      <c r="J5" s="438">
        <v>0</v>
      </c>
      <c r="K5" s="98">
        <v>0</v>
      </c>
      <c r="L5" s="94">
        <v>0</v>
      </c>
      <c r="M5" s="94">
        <v>0</v>
      </c>
      <c r="R5" s="14"/>
      <c r="U5" s="349"/>
      <c r="V5" s="350"/>
      <c r="W5" s="351"/>
    </row>
    <row r="6" spans="1:23" x14ac:dyDescent="0.25">
      <c r="A6">
        <v>2008</v>
      </c>
      <c r="C6">
        <v>0</v>
      </c>
      <c r="D6">
        <v>0</v>
      </c>
      <c r="E6" s="94">
        <v>0</v>
      </c>
      <c r="J6" s="438">
        <v>0</v>
      </c>
      <c r="K6" s="98">
        <v>0</v>
      </c>
      <c r="L6" s="94">
        <v>0</v>
      </c>
      <c r="M6" s="94">
        <v>0</v>
      </c>
      <c r="R6" s="14"/>
      <c r="U6" s="349"/>
      <c r="V6" s="350"/>
      <c r="W6" s="351"/>
    </row>
    <row r="7" spans="1:23" x14ac:dyDescent="0.25">
      <c r="A7">
        <v>2007</v>
      </c>
      <c r="C7">
        <v>0</v>
      </c>
      <c r="D7">
        <v>0</v>
      </c>
      <c r="E7" s="94">
        <v>0</v>
      </c>
      <c r="H7" t="s">
        <v>102</v>
      </c>
      <c r="J7" s="438">
        <v>0</v>
      </c>
      <c r="K7" s="98">
        <v>0</v>
      </c>
      <c r="L7" s="94">
        <v>0</v>
      </c>
      <c r="M7" s="94">
        <v>0</v>
      </c>
      <c r="R7" s="14"/>
      <c r="U7" s="349"/>
      <c r="V7" s="350"/>
      <c r="W7" s="351"/>
    </row>
    <row r="8" spans="1:23" x14ac:dyDescent="0.25">
      <c r="A8">
        <v>2006</v>
      </c>
      <c r="C8">
        <v>4</v>
      </c>
      <c r="D8">
        <v>3</v>
      </c>
      <c r="E8" s="94">
        <v>0.45950000000000002</v>
      </c>
      <c r="J8" s="438">
        <v>14602</v>
      </c>
      <c r="K8" s="98">
        <v>5869</v>
      </c>
      <c r="L8" s="94">
        <v>0.25</v>
      </c>
      <c r="M8" s="94">
        <v>0.3</v>
      </c>
      <c r="Q8" t="s">
        <v>293</v>
      </c>
      <c r="R8" s="14">
        <v>38567</v>
      </c>
      <c r="S8" s="345" t="s">
        <v>425</v>
      </c>
      <c r="U8" s="349"/>
      <c r="V8" s="350"/>
      <c r="W8" s="351"/>
    </row>
    <row r="9" spans="1:23" x14ac:dyDescent="0.25">
      <c r="A9">
        <v>2005</v>
      </c>
      <c r="C9">
        <v>4</v>
      </c>
      <c r="D9">
        <v>3</v>
      </c>
      <c r="E9" s="94">
        <v>0.45950000000000002</v>
      </c>
      <c r="J9" s="438">
        <v>14358</v>
      </c>
      <c r="K9" s="98">
        <v>5771</v>
      </c>
      <c r="L9" s="94">
        <v>0.25</v>
      </c>
      <c r="M9" s="94">
        <v>0.3</v>
      </c>
      <c r="Q9" t="s">
        <v>79</v>
      </c>
      <c r="R9" s="14">
        <v>38186</v>
      </c>
      <c r="S9" s="345"/>
      <c r="U9" s="352"/>
      <c r="V9" s="353"/>
      <c r="W9" s="354"/>
    </row>
    <row r="10" spans="1:23" ht="45" x14ac:dyDescent="0.25">
      <c r="A10">
        <v>2004</v>
      </c>
      <c r="C10">
        <v>4</v>
      </c>
      <c r="D10">
        <v>3</v>
      </c>
      <c r="E10" s="94">
        <v>0.45950000000000002</v>
      </c>
      <c r="F10" s="42" t="s">
        <v>390</v>
      </c>
      <c r="G10" s="58" t="s">
        <v>391</v>
      </c>
      <c r="H10" s="42" t="s">
        <v>403</v>
      </c>
      <c r="J10" s="438">
        <v>14090</v>
      </c>
      <c r="K10" s="98">
        <v>5663</v>
      </c>
      <c r="L10" s="94">
        <v>0.25</v>
      </c>
      <c r="M10" s="94">
        <v>0.3</v>
      </c>
      <c r="N10" s="42" t="s">
        <v>397</v>
      </c>
      <c r="O10" s="32" t="s">
        <v>398</v>
      </c>
      <c r="P10" s="43" t="s">
        <v>399</v>
      </c>
      <c r="Q10" t="s">
        <v>78</v>
      </c>
      <c r="R10" s="14">
        <v>37800</v>
      </c>
      <c r="S10" s="345"/>
      <c r="U10" s="43" t="s">
        <v>459</v>
      </c>
      <c r="V10" s="72">
        <v>37987</v>
      </c>
      <c r="W10" s="31" t="s">
        <v>460</v>
      </c>
    </row>
    <row r="11" spans="1:23" x14ac:dyDescent="0.25">
      <c r="A11">
        <v>2003</v>
      </c>
      <c r="C11">
        <v>4</v>
      </c>
      <c r="D11">
        <v>3</v>
      </c>
      <c r="E11" s="94">
        <v>0.45950000000000002</v>
      </c>
      <c r="J11" s="438">
        <v>13854</v>
      </c>
      <c r="K11" s="98">
        <v>5568</v>
      </c>
      <c r="L11" s="94">
        <v>0.25</v>
      </c>
      <c r="M11" s="94">
        <v>0.3</v>
      </c>
      <c r="Q11" t="s">
        <v>296</v>
      </c>
      <c r="R11" s="14">
        <v>37378</v>
      </c>
      <c r="U11" s="43"/>
    </row>
    <row r="12" spans="1:23" x14ac:dyDescent="0.25">
      <c r="A12">
        <v>2002</v>
      </c>
      <c r="C12">
        <v>4</v>
      </c>
      <c r="D12">
        <v>3</v>
      </c>
      <c r="E12" s="94">
        <v>0.45950000000000002</v>
      </c>
      <c r="J12" s="438">
        <v>13636.26</v>
      </c>
      <c r="K12" s="98">
        <v>5480.69</v>
      </c>
      <c r="L12" s="94">
        <v>0.25</v>
      </c>
      <c r="M12" s="94">
        <v>0.3</v>
      </c>
      <c r="Q12" t="s">
        <v>297</v>
      </c>
      <c r="R12" s="14">
        <v>37071</v>
      </c>
      <c r="U12" s="43"/>
    </row>
    <row r="13" spans="1:23" x14ac:dyDescent="0.25">
      <c r="A13">
        <v>2001</v>
      </c>
      <c r="C13">
        <v>4</v>
      </c>
      <c r="D13">
        <v>3</v>
      </c>
      <c r="E13" s="94">
        <v>0.45950000000000002</v>
      </c>
      <c r="J13" s="307">
        <v>88039</v>
      </c>
      <c r="K13" s="95">
        <v>35385</v>
      </c>
      <c r="L13" s="94">
        <v>0.25</v>
      </c>
      <c r="M13" s="94">
        <v>0.3</v>
      </c>
      <c r="Q13" t="s">
        <v>298</v>
      </c>
      <c r="R13" s="14">
        <v>36708</v>
      </c>
      <c r="U13" s="43"/>
    </row>
    <row r="14" spans="1:23" x14ac:dyDescent="0.25">
      <c r="A14">
        <v>2000</v>
      </c>
      <c r="C14">
        <v>4</v>
      </c>
      <c r="D14">
        <v>3</v>
      </c>
      <c r="E14" s="94">
        <v>0.45950000000000002</v>
      </c>
      <c r="J14" s="307">
        <v>87601</v>
      </c>
      <c r="K14" s="95">
        <v>35209</v>
      </c>
      <c r="L14" s="94">
        <v>0.25</v>
      </c>
      <c r="M14" s="94">
        <v>0.3</v>
      </c>
      <c r="O14" s="14"/>
      <c r="Q14" t="s">
        <v>42</v>
      </c>
      <c r="R14" s="14">
        <v>36340</v>
      </c>
      <c r="U14" s="43"/>
    </row>
    <row r="15" spans="1:23" x14ac:dyDescent="0.25">
      <c r="A15">
        <v>1999</v>
      </c>
      <c r="C15">
        <v>4</v>
      </c>
      <c r="D15">
        <v>3</v>
      </c>
      <c r="E15" s="94">
        <v>0.45950000000000002</v>
      </c>
      <c r="J15" s="439">
        <v>87072</v>
      </c>
      <c r="K15" s="157">
        <v>34999</v>
      </c>
      <c r="L15" s="94">
        <v>0.25</v>
      </c>
      <c r="M15" s="94">
        <v>0.3</v>
      </c>
      <c r="Q15" s="64"/>
      <c r="R15" s="64"/>
      <c r="U15" s="43"/>
    </row>
    <row r="16" spans="1:23" x14ac:dyDescent="0.25">
      <c r="A16">
        <v>1998</v>
      </c>
      <c r="C16">
        <v>4</v>
      </c>
      <c r="D16">
        <v>3</v>
      </c>
      <c r="E16" s="94">
        <v>0.45950000000000002</v>
      </c>
      <c r="J16" s="439">
        <v>86132</v>
      </c>
      <c r="K16" s="157">
        <v>34618</v>
      </c>
      <c r="L16" s="94">
        <v>0.25</v>
      </c>
      <c r="M16" s="94">
        <v>0.3</v>
      </c>
      <c r="N16" t="s">
        <v>393</v>
      </c>
      <c r="O16" s="14">
        <v>35461</v>
      </c>
      <c r="P16" t="s">
        <v>476</v>
      </c>
      <c r="Q16" s="64"/>
      <c r="R16" s="64"/>
      <c r="U16" s="43"/>
    </row>
    <row r="17" spans="1:22" ht="45" x14ac:dyDescent="0.25">
      <c r="A17">
        <v>1997</v>
      </c>
      <c r="C17">
        <v>4</v>
      </c>
      <c r="D17">
        <v>3</v>
      </c>
      <c r="E17" s="94">
        <v>0.45950000000000002</v>
      </c>
      <c r="F17" s="31" t="s">
        <v>392</v>
      </c>
      <c r="G17" s="32" t="s">
        <v>100</v>
      </c>
      <c r="H17" s="43" t="s">
        <v>1247</v>
      </c>
      <c r="J17" s="439">
        <v>84526</v>
      </c>
      <c r="K17" s="157">
        <v>33973</v>
      </c>
      <c r="L17" s="94">
        <v>0.25</v>
      </c>
      <c r="M17" s="94">
        <v>0.3</v>
      </c>
      <c r="N17" s="31" t="s">
        <v>395</v>
      </c>
      <c r="O17" s="32" t="s">
        <v>396</v>
      </c>
      <c r="Q17" s="64"/>
      <c r="R17" s="64"/>
      <c r="U17" s="42" t="s">
        <v>461</v>
      </c>
      <c r="V17" s="32" t="s">
        <v>462</v>
      </c>
    </row>
    <row r="18" spans="1:22" x14ac:dyDescent="0.25">
      <c r="A18" s="206">
        <v>1996</v>
      </c>
      <c r="C18" s="206">
        <v>4</v>
      </c>
      <c r="D18" s="206">
        <v>3</v>
      </c>
      <c r="E18" s="94">
        <v>0.45950000000000002</v>
      </c>
    </row>
    <row r="19" spans="1:22" x14ac:dyDescent="0.25">
      <c r="A19" s="206">
        <v>1995</v>
      </c>
      <c r="C19" s="206">
        <v>4</v>
      </c>
      <c r="D19" s="206">
        <v>3</v>
      </c>
      <c r="E19" s="94">
        <v>0.45950000000000002</v>
      </c>
    </row>
    <row r="20" spans="1:22" x14ac:dyDescent="0.25">
      <c r="A20" s="206">
        <v>1994</v>
      </c>
      <c r="C20" s="206">
        <v>4</v>
      </c>
      <c r="D20" s="206">
        <v>3</v>
      </c>
      <c r="E20" s="94">
        <v>0.45950000000000002</v>
      </c>
    </row>
    <row r="21" spans="1:22" x14ac:dyDescent="0.25">
      <c r="A21" s="206">
        <v>1993</v>
      </c>
      <c r="C21" s="206">
        <v>4</v>
      </c>
      <c r="D21" s="206">
        <v>3</v>
      </c>
      <c r="E21" s="94">
        <v>0.45950000000000002</v>
      </c>
    </row>
    <row r="22" spans="1:22" x14ac:dyDescent="0.25">
      <c r="A22" s="206">
        <v>1992</v>
      </c>
      <c r="C22" s="206">
        <v>4</v>
      </c>
      <c r="D22" s="206">
        <v>3</v>
      </c>
      <c r="E22" s="94">
        <v>0.45950000000000002</v>
      </c>
    </row>
    <row r="23" spans="1:22" x14ac:dyDescent="0.25">
      <c r="A23" s="206">
        <v>1991</v>
      </c>
      <c r="C23" s="206">
        <v>4</v>
      </c>
      <c r="D23" s="206">
        <v>3</v>
      </c>
      <c r="E23" s="94">
        <v>0.45950000000000002</v>
      </c>
    </row>
    <row r="24" spans="1:22" x14ac:dyDescent="0.25">
      <c r="A24" s="206">
        <v>1990</v>
      </c>
      <c r="C24" s="206">
        <v>4</v>
      </c>
      <c r="D24" s="206">
        <v>3</v>
      </c>
      <c r="E24" s="94">
        <v>0.45950000000000002</v>
      </c>
    </row>
    <row r="25" spans="1:22" x14ac:dyDescent="0.25">
      <c r="A25" s="206">
        <v>1989</v>
      </c>
      <c r="C25" s="206">
        <v>4</v>
      </c>
      <c r="D25" s="206">
        <v>3</v>
      </c>
      <c r="E25" s="94">
        <v>0.45950000000000002</v>
      </c>
    </row>
    <row r="26" spans="1:22" x14ac:dyDescent="0.25">
      <c r="A26" s="206">
        <v>1988</v>
      </c>
      <c r="C26" s="206">
        <v>4</v>
      </c>
      <c r="D26" s="206">
        <v>3</v>
      </c>
      <c r="E26" s="94">
        <v>0.45950000000000002</v>
      </c>
    </row>
    <row r="27" spans="1:22" x14ac:dyDescent="0.25">
      <c r="A27" s="206">
        <v>1987</v>
      </c>
      <c r="C27" s="206">
        <v>4</v>
      </c>
      <c r="D27" s="206">
        <v>3</v>
      </c>
      <c r="E27" s="94">
        <v>0.45950000000000002</v>
      </c>
      <c r="F27" s="43" t="s">
        <v>1244</v>
      </c>
      <c r="G27" s="300">
        <v>31776</v>
      </c>
      <c r="H27" t="s">
        <v>1248</v>
      </c>
    </row>
    <row r="28" spans="1:22" x14ac:dyDescent="0.25">
      <c r="A28" s="206">
        <v>1986</v>
      </c>
      <c r="C28" s="206">
        <v>4</v>
      </c>
      <c r="D28" s="206">
        <v>3</v>
      </c>
      <c r="E28" s="94">
        <v>0.45950000000000002</v>
      </c>
    </row>
    <row r="29" spans="1:22" ht="45" x14ac:dyDescent="0.25">
      <c r="A29" s="206">
        <v>1985</v>
      </c>
      <c r="C29" s="206">
        <v>4</v>
      </c>
      <c r="D29" s="206">
        <v>3</v>
      </c>
      <c r="E29" s="94">
        <v>0.45950000000000002</v>
      </c>
      <c r="F29" s="301" t="s">
        <v>1245</v>
      </c>
      <c r="G29" s="299" t="s">
        <v>1246</v>
      </c>
      <c r="H29" t="s">
        <v>1242</v>
      </c>
      <c r="P29" t="s">
        <v>1243</v>
      </c>
    </row>
    <row r="30" spans="1:22" x14ac:dyDescent="0.25">
      <c r="A30" s="206">
        <v>1984</v>
      </c>
    </row>
    <row r="31" spans="1:22" x14ac:dyDescent="0.25">
      <c r="A31" s="206">
        <v>1983</v>
      </c>
    </row>
    <row r="32" spans="1:22" x14ac:dyDescent="0.25">
      <c r="A32" s="206">
        <v>1982</v>
      </c>
    </row>
    <row r="33" spans="1:11" x14ac:dyDescent="0.25">
      <c r="A33" s="206">
        <v>1981</v>
      </c>
    </row>
    <row r="34" spans="1:11" x14ac:dyDescent="0.25">
      <c r="A34" s="206">
        <v>1980</v>
      </c>
    </row>
    <row r="35" spans="1:11" x14ac:dyDescent="0.25">
      <c r="A35" s="206">
        <v>1979</v>
      </c>
    </row>
    <row r="36" spans="1:11" ht="100.5" customHeight="1" x14ac:dyDescent="0.25">
      <c r="A36" s="13" t="s">
        <v>67</v>
      </c>
      <c r="B36" s="66" t="s">
        <v>479</v>
      </c>
      <c r="C36" s="66" t="s">
        <v>477</v>
      </c>
      <c r="D36" s="66" t="s">
        <v>478</v>
      </c>
      <c r="I36" s="62" t="s">
        <v>394</v>
      </c>
      <c r="K36" s="16" t="s">
        <v>126</v>
      </c>
    </row>
    <row r="37" spans="1:11" ht="135" x14ac:dyDescent="0.25">
      <c r="A37" s="13" t="s">
        <v>68</v>
      </c>
      <c r="I37" s="39" t="s">
        <v>447</v>
      </c>
    </row>
  </sheetData>
  <mergeCells count="2">
    <mergeCell ref="S8:S10"/>
    <mergeCell ref="U2:W9"/>
  </mergeCells>
  <phoneticPr fontId="27"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workbookViewId="0">
      <pane xSplit="1" ySplit="1" topLeftCell="B17" activePane="bottomRight" state="frozen"/>
      <selection pane="topRight" activeCell="B1" sqref="B1"/>
      <selection pane="bottomLeft" activeCell="A2" sqref="A2"/>
      <selection pane="bottomRight" activeCell="D18" sqref="D18:E18"/>
    </sheetView>
  </sheetViews>
  <sheetFormatPr baseColWidth="10" defaultColWidth="11.42578125" defaultRowHeight="15" x14ac:dyDescent="0.25"/>
  <cols>
    <col min="2" max="2" width="37.28515625" customWidth="1"/>
    <col min="3" max="3" width="26" customWidth="1"/>
    <col min="4" max="4" width="61" customWidth="1"/>
    <col min="5" max="5" width="17.140625" customWidth="1"/>
    <col min="6" max="6" width="69.140625" customWidth="1"/>
    <col min="7" max="7" width="27.85546875" customWidth="1"/>
    <col min="8" max="8" width="32.5703125" customWidth="1"/>
    <col min="9" max="9" width="39.140625" customWidth="1"/>
    <col min="10" max="10" width="32.28515625" customWidth="1"/>
    <col min="11" max="11" width="54" customWidth="1"/>
  </cols>
  <sheetData>
    <row r="1" spans="1:16" ht="93" customHeight="1" x14ac:dyDescent="0.25">
      <c r="A1" s="12" t="s">
        <v>52</v>
      </c>
      <c r="B1" s="17" t="s">
        <v>112</v>
      </c>
      <c r="C1" s="33" t="s">
        <v>17</v>
      </c>
      <c r="D1" s="35" t="s">
        <v>53</v>
      </c>
      <c r="E1" s="35" t="s">
        <v>54</v>
      </c>
      <c r="F1" s="35" t="s">
        <v>55</v>
      </c>
      <c r="G1" s="85" t="s">
        <v>1121</v>
      </c>
      <c r="H1" s="13" t="s">
        <v>407</v>
      </c>
      <c r="I1" s="13" t="s">
        <v>149</v>
      </c>
      <c r="J1" s="13" t="s">
        <v>54</v>
      </c>
      <c r="K1" s="13" t="s">
        <v>55</v>
      </c>
      <c r="L1" s="56"/>
      <c r="M1" s="56"/>
      <c r="N1" s="54"/>
      <c r="O1" s="54"/>
      <c r="P1" s="57"/>
    </row>
    <row r="2" spans="1:16" s="192" customFormat="1" ht="28.5" customHeight="1" x14ac:dyDescent="0.25">
      <c r="A2" s="184">
        <v>2012</v>
      </c>
      <c r="B2" s="193"/>
      <c r="C2" s="119">
        <v>0</v>
      </c>
      <c r="D2" s="194"/>
      <c r="E2" s="194"/>
      <c r="F2" s="194"/>
      <c r="G2" s="191"/>
      <c r="H2" s="355" t="s">
        <v>408</v>
      </c>
      <c r="I2" s="356" t="s">
        <v>1122</v>
      </c>
      <c r="J2" s="356" t="s">
        <v>1123</v>
      </c>
      <c r="K2" s="355" t="s">
        <v>1124</v>
      </c>
      <c r="L2" s="184"/>
      <c r="M2" s="184"/>
      <c r="N2" s="184"/>
      <c r="O2" s="184"/>
    </row>
    <row r="3" spans="1:16" ht="15" customHeight="1" x14ac:dyDescent="0.25">
      <c r="A3">
        <v>2011</v>
      </c>
      <c r="C3">
        <v>0</v>
      </c>
      <c r="H3" s="355"/>
      <c r="I3" s="356"/>
      <c r="J3" s="356"/>
      <c r="K3" s="355"/>
    </row>
    <row r="4" spans="1:16" x14ac:dyDescent="0.25">
      <c r="A4">
        <v>2010</v>
      </c>
      <c r="C4">
        <v>0</v>
      </c>
      <c r="H4" s="355"/>
      <c r="I4" s="356"/>
      <c r="J4" s="356"/>
      <c r="K4" s="355"/>
    </row>
    <row r="5" spans="1:16" x14ac:dyDescent="0.25">
      <c r="A5">
        <v>2009</v>
      </c>
      <c r="C5">
        <v>0</v>
      </c>
      <c r="H5" s="355"/>
      <c r="I5" s="356"/>
      <c r="J5" s="356"/>
      <c r="K5" s="355"/>
    </row>
    <row r="6" spans="1:16" x14ac:dyDescent="0.25">
      <c r="A6">
        <v>2008</v>
      </c>
      <c r="C6">
        <v>0</v>
      </c>
      <c r="H6" s="355"/>
      <c r="I6" s="356"/>
      <c r="J6" s="356"/>
      <c r="K6" s="355"/>
    </row>
    <row r="7" spans="1:16" x14ac:dyDescent="0.25">
      <c r="A7">
        <v>2007</v>
      </c>
      <c r="C7">
        <v>0</v>
      </c>
      <c r="H7" s="355"/>
      <c r="I7" s="356"/>
      <c r="J7" s="356"/>
      <c r="K7" s="355"/>
    </row>
    <row r="8" spans="1:16" x14ac:dyDescent="0.25">
      <c r="A8">
        <v>2006</v>
      </c>
      <c r="C8">
        <v>45.95</v>
      </c>
      <c r="H8" s="355" t="s">
        <v>1120</v>
      </c>
      <c r="I8" s="355" t="s">
        <v>1118</v>
      </c>
      <c r="J8" s="356" t="s">
        <v>1119</v>
      </c>
    </row>
    <row r="9" spans="1:16" x14ac:dyDescent="0.25">
      <c r="A9">
        <v>2005</v>
      </c>
      <c r="C9">
        <v>45.95</v>
      </c>
      <c r="H9" s="355"/>
      <c r="I9" s="355"/>
      <c r="J9" s="355"/>
    </row>
    <row r="10" spans="1:16" x14ac:dyDescent="0.25">
      <c r="A10">
        <v>2004</v>
      </c>
      <c r="C10">
        <v>45.95</v>
      </c>
      <c r="D10" t="s">
        <v>409</v>
      </c>
      <c r="E10" s="14">
        <v>37974</v>
      </c>
      <c r="F10" t="s">
        <v>404</v>
      </c>
      <c r="H10" s="355"/>
      <c r="I10" s="355"/>
      <c r="J10" s="355"/>
    </row>
    <row r="11" spans="1:16" x14ac:dyDescent="0.25">
      <c r="A11">
        <v>2003</v>
      </c>
      <c r="C11">
        <v>45.95</v>
      </c>
      <c r="H11" s="355"/>
      <c r="I11" s="355"/>
      <c r="J11" s="355"/>
    </row>
    <row r="12" spans="1:16" x14ac:dyDescent="0.25">
      <c r="A12">
        <v>2002</v>
      </c>
      <c r="C12">
        <v>45.95</v>
      </c>
      <c r="H12" s="355"/>
      <c r="I12" s="355"/>
      <c r="J12" s="355"/>
    </row>
    <row r="13" spans="1:16" x14ac:dyDescent="0.25">
      <c r="A13">
        <v>2001</v>
      </c>
      <c r="C13">
        <v>45.95</v>
      </c>
      <c r="H13" s="355"/>
      <c r="I13" s="355"/>
      <c r="J13" s="355"/>
    </row>
    <row r="14" spans="1:16" x14ac:dyDescent="0.25">
      <c r="A14">
        <v>2000</v>
      </c>
      <c r="C14">
        <v>45.95</v>
      </c>
      <c r="H14" s="355"/>
      <c r="I14" s="355"/>
      <c r="J14" s="355"/>
    </row>
    <row r="15" spans="1:16" x14ac:dyDescent="0.25">
      <c r="A15">
        <v>1999</v>
      </c>
      <c r="C15">
        <v>45.95</v>
      </c>
      <c r="H15" s="355"/>
      <c r="I15" s="355"/>
      <c r="J15" s="355"/>
    </row>
    <row r="16" spans="1:16" x14ac:dyDescent="0.25">
      <c r="A16">
        <v>1998</v>
      </c>
      <c r="C16">
        <v>45.95</v>
      </c>
      <c r="H16" s="355"/>
      <c r="I16" s="355"/>
      <c r="J16" s="355"/>
    </row>
    <row r="17" spans="1:10" ht="60" x14ac:dyDescent="0.25">
      <c r="A17" s="43">
        <v>1997</v>
      </c>
      <c r="B17" s="43"/>
      <c r="C17" s="43">
        <v>45.95</v>
      </c>
      <c r="D17" s="43" t="s">
        <v>405</v>
      </c>
      <c r="E17" s="72">
        <v>35252</v>
      </c>
      <c r="F17" s="42" t="s">
        <v>406</v>
      </c>
      <c r="H17" s="355"/>
      <c r="I17" s="355"/>
      <c r="J17" s="355"/>
    </row>
    <row r="18" spans="1:10" ht="30" x14ac:dyDescent="0.25">
      <c r="A18">
        <v>1996</v>
      </c>
      <c r="C18">
        <v>30</v>
      </c>
      <c r="D18" s="42" t="s">
        <v>1249</v>
      </c>
      <c r="E18" s="296">
        <v>34747</v>
      </c>
    </row>
    <row r="19" spans="1:10" ht="86.25" customHeight="1" x14ac:dyDescent="0.25">
      <c r="A19" s="13" t="s">
        <v>55</v>
      </c>
      <c r="B19" s="62" t="s">
        <v>411</v>
      </c>
    </row>
    <row r="20" spans="1:10" x14ac:dyDescent="0.25">
      <c r="J20" s="14"/>
    </row>
  </sheetData>
  <mergeCells count="7">
    <mergeCell ref="K2:K7"/>
    <mergeCell ref="H8:H17"/>
    <mergeCell ref="I8:I17"/>
    <mergeCell ref="J8:J17"/>
    <mergeCell ref="H2:H7"/>
    <mergeCell ref="I2:I7"/>
    <mergeCell ref="J2:J7"/>
  </mergeCells>
  <phoneticPr fontId="27" type="noConversion"/>
  <pageMargins left="0.75" right="0.75" top="1" bottom="1" header="0.5" footer="0.5"/>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28</vt:i4>
      </vt:variant>
    </vt:vector>
  </HeadingPairs>
  <TitlesOfParts>
    <vt:vector size="28" baseType="lpstr">
      <vt:lpstr>Sommaire</vt:lpstr>
      <vt:lpstr>infos_ménage_prestations_fam</vt:lpstr>
      <vt:lpstr>BMAF</vt:lpstr>
      <vt:lpstr>AF</vt:lpstr>
      <vt:lpstr>CF</vt:lpstr>
      <vt:lpstr>APE</vt:lpstr>
      <vt:lpstr>ARS</vt:lpstr>
      <vt:lpstr>APJE</vt:lpstr>
      <vt:lpstr>Alloc Adoption</vt:lpstr>
      <vt:lpstr>PAJE_base</vt:lpstr>
      <vt:lpstr>PAJE_naiss_adopt</vt:lpstr>
      <vt:lpstr>ASF</vt:lpstr>
      <vt:lpstr>RMI</vt:lpstr>
      <vt:lpstr>API</vt:lpstr>
      <vt:lpstr>RSA</vt:lpstr>
      <vt:lpstr>ALF</vt:lpstr>
      <vt:lpstr>ALS</vt:lpstr>
      <vt:lpstr>AVTS</vt:lpstr>
      <vt:lpstr>AVTNS</vt:lpstr>
      <vt:lpstr>AMF</vt:lpstr>
      <vt:lpstr>Secours viager</vt:lpstr>
      <vt:lpstr>Allocation spéciale</vt:lpstr>
      <vt:lpstr>Allocation supplémentaire</vt:lpstr>
      <vt:lpstr>ASPA</vt:lpstr>
      <vt:lpstr>AVTSa</vt:lpstr>
      <vt:lpstr>AVTSb</vt:lpstr>
      <vt:lpstr>AlloSup1</vt:lpstr>
      <vt:lpstr>AlloSup2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U09</dc:creator>
  <cp:lastModifiedBy>Tamaki Descombes</cp:lastModifiedBy>
  <dcterms:created xsi:type="dcterms:W3CDTF">2011-10-26T07:38:32Z</dcterms:created>
  <dcterms:modified xsi:type="dcterms:W3CDTF">2012-07-26T16:07:18Z</dcterms:modified>
</cp:coreProperties>
</file>