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drawings/drawing16.xml" ContentType="application/vnd.openxmlformats-officedocument.drawing+xml"/>
  <Override PartName="/xl/charts/chart14.xml" ContentType="application/vnd.openxmlformats-officedocument.drawingml.chart+xml"/>
  <Override PartName="/xl/drawings/drawing17.xml" ContentType="application/vnd.openxmlformats-officedocument.drawing+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Z:\1-Publications\Notes IPP\Note IPP - 12 - 100 ans d'impôt sur le revenu\"/>
    </mc:Choice>
  </mc:AlternateContent>
  <xr:revisionPtr revIDLastSave="0" documentId="13_ncr:1_{A3067234-A5F0-4567-B8B1-C72E5167C5BF}" xr6:coauthVersionLast="36" xr6:coauthVersionMax="36" xr10:uidLastSave="{00000000-0000-0000-0000-000000000000}"/>
  <bookViews>
    <workbookView xWindow="0" yWindow="0" windowWidth="13935" windowHeight="9135" tabRatio="828" firstSheet="15" activeTab="25" xr2:uid="{00000000-000D-0000-FFFF-FFFF00000000}"/>
  </bookViews>
  <sheets>
    <sheet name="Sommaire" sheetId="22" r:id="rId1"/>
    <sheet name="Outline" sheetId="31" r:id="rId2"/>
    <sheet name="Part PIB" sheetId="9" r:id="rId3"/>
    <sheet name="Top" sheetId="1" r:id="rId4"/>
    <sheet name="Distribution" sheetId="3" r:id="rId5"/>
    <sheet name="Inflation" sheetId="2" r:id="rId6"/>
    <sheet name="Foyers" sheetId="6" r:id="rId7"/>
    <sheet name="CSG - CRDS" sheetId="23" r:id="rId8"/>
    <sheet name="Données Villa" sheetId="19" r:id="rId9"/>
    <sheet name="UK series" sheetId="20" r:id="rId10"/>
    <sheet name="Top rates" sheetId="7" r:id="rId11"/>
    <sheet name="Tax wedges" sheetId="8" r:id="rId12"/>
    <sheet name="Graphique 1" sheetId="24" r:id="rId13"/>
    <sheet name="Graphique 2" sheetId="25" r:id="rId14"/>
    <sheet name="Graphique 3" sheetId="26" r:id="rId15"/>
    <sheet name="Graphique 4" sheetId="27" r:id="rId16"/>
    <sheet name="Graphique 5" sheetId="28" r:id="rId17"/>
    <sheet name="Graphique 5 inflation corrige" sheetId="39" r:id="rId18"/>
    <sheet name="Graphique 6" sheetId="29" r:id="rId19"/>
    <sheet name="Graphique 7" sheetId="30" r:id="rId20"/>
    <sheet name="Graph 1" sheetId="32" r:id="rId21"/>
    <sheet name="Graph 2" sheetId="33" r:id="rId22"/>
    <sheet name="Graph 3" sheetId="34" r:id="rId23"/>
    <sheet name="Graph 4" sheetId="35" r:id="rId24"/>
    <sheet name="Graph 5" sheetId="36" r:id="rId25"/>
    <sheet name="Graph 5 corrected" sheetId="40" r:id="rId26"/>
    <sheet name="Graph 6" sheetId="37" r:id="rId27"/>
  </sheets>
  <calcPr calcId="191029"/>
</workbook>
</file>

<file path=xl/calcChain.xml><?xml version="1.0" encoding="utf-8"?>
<calcChain xmlns="http://schemas.openxmlformats.org/spreadsheetml/2006/main">
  <c r="T21" i="3" l="1"/>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0" i="3"/>
  <c r="S81" i="3"/>
  <c r="S82" i="3"/>
  <c r="S83" i="3"/>
  <c r="S84" i="3"/>
  <c r="S85" i="3"/>
  <c r="S86" i="3"/>
  <c r="S87" i="3"/>
  <c r="S88" i="3"/>
  <c r="S89" i="3"/>
  <c r="S90" i="3"/>
  <c r="S91" i="3"/>
  <c r="S92" i="3"/>
  <c r="S93" i="3"/>
  <c r="S94" i="3"/>
  <c r="S95" i="3"/>
  <c r="S96" i="3"/>
  <c r="S97" i="3"/>
  <c r="S98" i="3"/>
  <c r="S99" i="3"/>
  <c r="S20" i="3"/>
  <c r="R21" i="3"/>
  <c r="R22" i="3"/>
  <c r="R23" i="3"/>
  <c r="R24" i="3"/>
  <c r="R25"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0" i="3"/>
  <c r="R81" i="3"/>
  <c r="R82" i="3"/>
  <c r="R83" i="3"/>
  <c r="R84" i="3"/>
  <c r="R85" i="3"/>
  <c r="R86" i="3"/>
  <c r="R87" i="3"/>
  <c r="R88" i="3"/>
  <c r="R89" i="3"/>
  <c r="R90" i="3"/>
  <c r="R91" i="3"/>
  <c r="R92" i="3"/>
  <c r="R93" i="3"/>
  <c r="R94" i="3"/>
  <c r="R95" i="3"/>
  <c r="R96" i="3"/>
  <c r="R97" i="3"/>
  <c r="R98" i="3"/>
  <c r="R99" i="3"/>
  <c r="R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99" i="3"/>
  <c r="Q100" i="3"/>
  <c r="Q101" i="3"/>
  <c r="Q102" i="3"/>
  <c r="Q103" i="3"/>
  <c r="Q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0" i="3"/>
  <c r="P81" i="3"/>
  <c r="P82" i="3"/>
  <c r="P83" i="3"/>
  <c r="P84" i="3"/>
  <c r="P85" i="3"/>
  <c r="P86" i="3"/>
  <c r="P87" i="3"/>
  <c r="P88" i="3"/>
  <c r="P89" i="3"/>
  <c r="P90" i="3"/>
  <c r="P91" i="3"/>
  <c r="P92" i="3"/>
  <c r="P93" i="3"/>
  <c r="P94" i="3"/>
  <c r="P95" i="3"/>
  <c r="P96" i="3"/>
  <c r="P97" i="3"/>
  <c r="P98" i="3"/>
  <c r="P99" i="3"/>
  <c r="P100" i="3"/>
  <c r="P101" i="3"/>
  <c r="P102" i="3"/>
  <c r="P103" i="3"/>
  <c r="P20" i="3"/>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7"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18" i="1"/>
  <c r="S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17" i="1"/>
  <c r="X2" i="1"/>
  <c r="X3" i="1"/>
  <c r="X4" i="1"/>
  <c r="X5" i="1"/>
  <c r="X6" i="1"/>
  <c r="X7" i="1"/>
  <c r="X8" i="1"/>
  <c r="X9" i="1"/>
  <c r="X10" i="1"/>
  <c r="X11" i="1"/>
  <c r="X12" i="1"/>
  <c r="X13" i="1"/>
  <c r="X14" i="1"/>
  <c r="X15" i="1"/>
  <c r="X16" i="1"/>
  <c r="X17" i="1"/>
  <c r="X18" i="1"/>
  <c r="X19" i="1"/>
  <c r="X20" i="1"/>
  <c r="X21" i="1"/>
  <c r="X22" i="1"/>
  <c r="X23" i="1"/>
  <c r="X24" i="1"/>
  <c r="X25" i="1"/>
  <c r="X26" i="1"/>
  <c r="F20" i="2"/>
  <c r="Q2" i="1"/>
  <c r="G8" i="2"/>
  <c r="G9" i="2" l="1"/>
  <c r="E12" i="20"/>
  <c r="E13" i="20"/>
  <c r="E14" i="20"/>
  <c r="E15" i="20"/>
  <c r="E16" i="20"/>
  <c r="E17" i="20"/>
  <c r="E18" i="20"/>
  <c r="E19" i="20"/>
  <c r="E20" i="20"/>
  <c r="E21" i="20"/>
  <c r="E22" i="20"/>
  <c r="E23" i="20"/>
  <c r="E24" i="20"/>
  <c r="E25" i="20"/>
  <c r="E26" i="20"/>
  <c r="E27" i="20"/>
  <c r="E28" i="20"/>
  <c r="E29" i="20"/>
  <c r="E30" i="20"/>
  <c r="E31" i="20"/>
  <c r="E32" i="20"/>
  <c r="E33" i="20"/>
  <c r="E34" i="20"/>
  <c r="E35" i="20"/>
  <c r="E36" i="20"/>
  <c r="E37" i="20"/>
  <c r="E38" i="20"/>
  <c r="E39" i="20"/>
  <c r="E40" i="20"/>
  <c r="E41" i="20"/>
  <c r="E42" i="20"/>
  <c r="E43" i="20"/>
  <c r="E44" i="20"/>
  <c r="E45" i="20"/>
  <c r="E46" i="20"/>
  <c r="E47" i="20"/>
  <c r="E48" i="20"/>
  <c r="E49" i="20"/>
  <c r="E50" i="20"/>
  <c r="E51" i="20"/>
  <c r="E52" i="20"/>
  <c r="E53" i="20"/>
  <c r="E54" i="20"/>
  <c r="E55" i="20"/>
  <c r="E56" i="20"/>
  <c r="E57" i="20"/>
  <c r="E58" i="20"/>
  <c r="E59" i="20"/>
  <c r="E60" i="20"/>
  <c r="E61" i="20"/>
  <c r="E62" i="20"/>
  <c r="E63" i="20"/>
  <c r="E64" i="20"/>
  <c r="E65" i="20"/>
  <c r="E66" i="20"/>
  <c r="E67" i="20"/>
  <c r="E68" i="20"/>
  <c r="E69" i="20"/>
  <c r="E70" i="20"/>
  <c r="E71" i="20"/>
  <c r="E72" i="20"/>
  <c r="E73" i="20"/>
  <c r="E74" i="20"/>
  <c r="E75" i="20"/>
  <c r="F64" i="20"/>
  <c r="E76" i="20"/>
  <c r="F54" i="20"/>
  <c r="F12" i="20"/>
  <c r="G10" i="2" l="1"/>
  <c r="V99" i="9"/>
  <c r="I20" i="23"/>
  <c r="V90" i="9" s="1"/>
  <c r="I21" i="23"/>
  <c r="V91" i="9" s="1"/>
  <c r="I22" i="23"/>
  <c r="V92" i="9" s="1"/>
  <c r="I23" i="23"/>
  <c r="V93" i="9" s="1"/>
  <c r="I24" i="23"/>
  <c r="V94" i="9" s="1"/>
  <c r="I25" i="23"/>
  <c r="V95" i="9" s="1"/>
  <c r="I26" i="23"/>
  <c r="V96" i="9" s="1"/>
  <c r="I27" i="23"/>
  <c r="V97" i="9" s="1"/>
  <c r="I28" i="23"/>
  <c r="V98" i="9" s="1"/>
  <c r="I29" i="23"/>
  <c r="I30" i="23"/>
  <c r="V100" i="9" s="1"/>
  <c r="I19" i="23"/>
  <c r="V89" i="9" s="1"/>
  <c r="G11" i="2" l="1"/>
  <c r="D94" i="6"/>
  <c r="D95" i="6"/>
  <c r="D96" i="6"/>
  <c r="D97" i="6"/>
  <c r="D98" i="6"/>
  <c r="D99" i="6"/>
  <c r="D100" i="6"/>
  <c r="D101" i="6"/>
  <c r="D102" i="6"/>
  <c r="D103" i="6"/>
  <c r="D104" i="6"/>
  <c r="D105" i="6"/>
  <c r="D106" i="6"/>
  <c r="D93" i="6"/>
  <c r="G12" i="2" l="1"/>
  <c r="E88" i="20"/>
  <c r="F31" i="20"/>
  <c r="G13" i="2" l="1"/>
  <c r="I99" i="9"/>
  <c r="I97" i="9"/>
  <c r="I95" i="9"/>
  <c r="I94" i="9"/>
  <c r="I91" i="9"/>
  <c r="I90" i="9"/>
  <c r="V88" i="9"/>
  <c r="I88" i="9" s="1"/>
  <c r="V87" i="9"/>
  <c r="I87" i="9" s="1"/>
  <c r="V86" i="9"/>
  <c r="I86" i="9" s="1"/>
  <c r="V85" i="9"/>
  <c r="V84" i="9"/>
  <c r="V83" i="9"/>
  <c r="V82" i="9"/>
  <c r="V81" i="9"/>
  <c r="V80" i="9"/>
  <c r="V79" i="9"/>
  <c r="B8" i="23"/>
  <c r="C8" i="23"/>
  <c r="D8" i="23"/>
  <c r="B9" i="23"/>
  <c r="C9" i="23"/>
  <c r="D9" i="23"/>
  <c r="B10" i="23"/>
  <c r="C10" i="23"/>
  <c r="D10" i="23"/>
  <c r="B11" i="23"/>
  <c r="C11" i="23"/>
  <c r="D11" i="23"/>
  <c r="B12" i="23"/>
  <c r="C12" i="23"/>
  <c r="D12" i="23"/>
  <c r="B13" i="23"/>
  <c r="C13" i="23"/>
  <c r="D13" i="23"/>
  <c r="B14" i="23"/>
  <c r="C14" i="23"/>
  <c r="D14" i="23"/>
  <c r="B15" i="23"/>
  <c r="C15" i="23"/>
  <c r="D15" i="23"/>
  <c r="B16" i="23"/>
  <c r="C16" i="23"/>
  <c r="D16" i="23"/>
  <c r="B17" i="23"/>
  <c r="C17" i="23"/>
  <c r="D17" i="23"/>
  <c r="B18" i="23"/>
  <c r="C18" i="23"/>
  <c r="D18" i="23"/>
  <c r="B19" i="23"/>
  <c r="C19" i="23"/>
  <c r="D19" i="23"/>
  <c r="B20" i="23"/>
  <c r="C20" i="23"/>
  <c r="D20" i="23"/>
  <c r="B21" i="23"/>
  <c r="C21" i="23"/>
  <c r="D21" i="23"/>
  <c r="B22" i="23"/>
  <c r="C22" i="23"/>
  <c r="D22" i="23"/>
  <c r="B23" i="23"/>
  <c r="C23" i="23"/>
  <c r="D23" i="23"/>
  <c r="B24" i="23"/>
  <c r="C24" i="23"/>
  <c r="D24" i="23"/>
  <c r="B25" i="23"/>
  <c r="C25" i="23"/>
  <c r="D25" i="23"/>
  <c r="B26" i="23"/>
  <c r="C26" i="23"/>
  <c r="D26" i="23"/>
  <c r="B27" i="23"/>
  <c r="C27" i="23"/>
  <c r="D27" i="23"/>
  <c r="B28" i="23"/>
  <c r="C28" i="23"/>
  <c r="D28" i="23"/>
  <c r="G14" i="2" l="1"/>
  <c r="I100" i="9"/>
  <c r="I98" i="9"/>
  <c r="I89" i="9"/>
  <c r="I96" i="9"/>
  <c r="I93" i="9"/>
  <c r="I92" i="9"/>
  <c r="F13" i="20"/>
  <c r="F14" i="20"/>
  <c r="F15" i="20"/>
  <c r="F16" i="20"/>
  <c r="F17" i="20"/>
  <c r="F18" i="20"/>
  <c r="F19" i="20"/>
  <c r="F20" i="20"/>
  <c r="F21" i="20"/>
  <c r="F22" i="20"/>
  <c r="F23" i="20"/>
  <c r="F24" i="20"/>
  <c r="F25" i="20"/>
  <c r="F26" i="20"/>
  <c r="F27" i="20"/>
  <c r="F28" i="20"/>
  <c r="F29" i="20"/>
  <c r="F30" i="20"/>
  <c r="F32" i="20"/>
  <c r="F33" i="20"/>
  <c r="F34" i="20"/>
  <c r="F35" i="20"/>
  <c r="F36" i="20"/>
  <c r="F37" i="20"/>
  <c r="F38" i="20"/>
  <c r="F39" i="20"/>
  <c r="F40" i="20"/>
  <c r="F41" i="20"/>
  <c r="F42" i="20"/>
  <c r="F43" i="20"/>
  <c r="F44" i="20"/>
  <c r="F45" i="20"/>
  <c r="F46" i="20"/>
  <c r="F47" i="20"/>
  <c r="F48" i="20"/>
  <c r="F49" i="20"/>
  <c r="F50" i="20"/>
  <c r="F51" i="20"/>
  <c r="F52" i="20"/>
  <c r="F53" i="20"/>
  <c r="F55" i="20"/>
  <c r="F56" i="20"/>
  <c r="F57" i="20"/>
  <c r="F58" i="20"/>
  <c r="F59" i="20"/>
  <c r="F60" i="20"/>
  <c r="F61" i="20"/>
  <c r="F62" i="20"/>
  <c r="F63" i="20"/>
  <c r="F65" i="20"/>
  <c r="F66" i="20"/>
  <c r="F67" i="20"/>
  <c r="E77" i="20"/>
  <c r="E78" i="20"/>
  <c r="E79" i="20"/>
  <c r="E80" i="20"/>
  <c r="E81" i="20"/>
  <c r="E82" i="20"/>
  <c r="E83" i="20"/>
  <c r="E84" i="20"/>
  <c r="E85" i="20"/>
  <c r="E86" i="20"/>
  <c r="E87" i="20"/>
  <c r="E89" i="20"/>
  <c r="E90" i="20"/>
  <c r="E91" i="20"/>
  <c r="E92" i="20"/>
  <c r="E93" i="20"/>
  <c r="E94" i="20"/>
  <c r="E95" i="20"/>
  <c r="E96" i="20"/>
  <c r="E97" i="20"/>
  <c r="E98" i="20"/>
  <c r="E99" i="20"/>
  <c r="E100" i="20"/>
  <c r="E101" i="20"/>
  <c r="E102" i="20"/>
  <c r="E103" i="20"/>
  <c r="E104" i="20"/>
  <c r="E105" i="20"/>
  <c r="E106" i="20"/>
  <c r="E107" i="20"/>
  <c r="E108" i="20"/>
  <c r="E109" i="20"/>
  <c r="G15" i="2" l="1"/>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37" i="9"/>
  <c r="P4" i="9"/>
  <c r="P5" i="9"/>
  <c r="P6" i="9"/>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 i="9"/>
  <c r="H86" i="9"/>
  <c r="H87" i="9"/>
  <c r="H88" i="9"/>
  <c r="H89" i="9"/>
  <c r="H90" i="9"/>
  <c r="H91" i="9"/>
  <c r="H92" i="9"/>
  <c r="H93" i="9"/>
  <c r="H94" i="9"/>
  <c r="H95" i="9"/>
  <c r="H96" i="9"/>
  <c r="H97" i="9"/>
  <c r="H98" i="9"/>
  <c r="H99" i="9"/>
  <c r="H100" i="9"/>
  <c r="H101" i="9"/>
  <c r="G16" i="2" l="1"/>
  <c r="G35" i="19"/>
  <c r="G36" i="19" s="1"/>
  <c r="H35" i="19"/>
  <c r="H36" i="19" s="1"/>
  <c r="I35" i="19"/>
  <c r="I36" i="19" s="1"/>
  <c r="J35" i="19"/>
  <c r="J36" i="19" s="1"/>
  <c r="K35" i="19"/>
  <c r="K36" i="19" s="1"/>
  <c r="L35" i="19"/>
  <c r="L36" i="19" s="1"/>
  <c r="M35" i="19"/>
  <c r="M36" i="19" s="1"/>
  <c r="N35" i="19"/>
  <c r="N36" i="19" s="1"/>
  <c r="O35" i="19"/>
  <c r="O36" i="19" s="1"/>
  <c r="P35" i="19"/>
  <c r="P36" i="19" s="1"/>
  <c r="Q35" i="19"/>
  <c r="Q36" i="19" s="1"/>
  <c r="R35" i="19"/>
  <c r="R36" i="19" s="1"/>
  <c r="S35" i="19"/>
  <c r="S36" i="19" s="1"/>
  <c r="T35" i="19"/>
  <c r="T36" i="19" s="1"/>
  <c r="U35" i="19"/>
  <c r="U36" i="19" s="1"/>
  <c r="V35" i="19"/>
  <c r="V36" i="19" s="1"/>
  <c r="W35" i="19"/>
  <c r="X35" i="19"/>
  <c r="X36" i="19" s="1"/>
  <c r="Y35" i="19"/>
  <c r="Y36" i="19" s="1"/>
  <c r="Z35" i="19"/>
  <c r="Z36" i="19" s="1"/>
  <c r="AA35" i="19"/>
  <c r="AA36" i="19" s="1"/>
  <c r="AB35" i="19"/>
  <c r="AB36" i="19" s="1"/>
  <c r="AC35" i="19"/>
  <c r="AC36" i="19" s="1"/>
  <c r="AD35" i="19"/>
  <c r="AD36" i="19" s="1"/>
  <c r="AE35" i="19"/>
  <c r="AF35" i="19"/>
  <c r="AF36" i="19" s="1"/>
  <c r="AG35" i="19"/>
  <c r="AG36" i="19" s="1"/>
  <c r="AH35" i="19"/>
  <c r="AH36" i="19" s="1"/>
  <c r="F35" i="19"/>
  <c r="F36" i="19" s="1"/>
  <c r="C7" i="9"/>
  <c r="E7" i="9" s="1"/>
  <c r="G7" i="9" s="1"/>
  <c r="C8" i="9"/>
  <c r="E8" i="9" s="1"/>
  <c r="G8" i="9" s="1"/>
  <c r="C9" i="9"/>
  <c r="E9" i="9" s="1"/>
  <c r="G9" i="9" s="1"/>
  <c r="C10" i="9"/>
  <c r="E10" i="9" s="1"/>
  <c r="G10" i="9" s="1"/>
  <c r="C11" i="9"/>
  <c r="E11" i="9" s="1"/>
  <c r="G11" i="9" s="1"/>
  <c r="C12" i="9"/>
  <c r="E12" i="9" s="1"/>
  <c r="G12" i="9" s="1"/>
  <c r="C13" i="9"/>
  <c r="E13" i="9" s="1"/>
  <c r="G13" i="9" s="1"/>
  <c r="C14" i="9"/>
  <c r="E14" i="9" s="1"/>
  <c r="G14" i="9" s="1"/>
  <c r="C15" i="9"/>
  <c r="E15" i="9" s="1"/>
  <c r="G15" i="9" s="1"/>
  <c r="C16" i="9"/>
  <c r="E16" i="9" s="1"/>
  <c r="G16" i="9" s="1"/>
  <c r="C17" i="9"/>
  <c r="E17" i="9"/>
  <c r="G17" i="9" s="1"/>
  <c r="C18" i="9"/>
  <c r="E18" i="9" s="1"/>
  <c r="G18" i="9" s="1"/>
  <c r="C19" i="9"/>
  <c r="E19" i="9" s="1"/>
  <c r="G19" i="9" s="1"/>
  <c r="C20" i="9"/>
  <c r="E20" i="9" s="1"/>
  <c r="G20" i="9" s="1"/>
  <c r="C21" i="9"/>
  <c r="E21" i="9" s="1"/>
  <c r="G21" i="9" s="1"/>
  <c r="C22" i="9"/>
  <c r="E22" i="9"/>
  <c r="G22" i="9" s="1"/>
  <c r="C23" i="9"/>
  <c r="E23" i="9" s="1"/>
  <c r="G23" i="9" s="1"/>
  <c r="C24" i="9"/>
  <c r="E24" i="9"/>
  <c r="G24" i="9" s="1"/>
  <c r="C25" i="9"/>
  <c r="E25" i="9" s="1"/>
  <c r="G25" i="9" s="1"/>
  <c r="C26" i="9"/>
  <c r="E26" i="9" s="1"/>
  <c r="G26" i="9" s="1"/>
  <c r="C27" i="9"/>
  <c r="E27" i="9" s="1"/>
  <c r="G27" i="9" s="1"/>
  <c r="B10" i="19"/>
  <c r="B11" i="19" s="1"/>
  <c r="C10" i="19"/>
  <c r="C11" i="19" s="1"/>
  <c r="D10" i="19"/>
  <c r="D11" i="19" s="1"/>
  <c r="E10" i="19"/>
  <c r="E11" i="19" s="1"/>
  <c r="F10" i="19"/>
  <c r="F11" i="19" s="1"/>
  <c r="G10" i="19"/>
  <c r="G11" i="19" s="1"/>
  <c r="H10" i="19"/>
  <c r="H11" i="19" s="1"/>
  <c r="I10" i="19"/>
  <c r="I11" i="19" s="1"/>
  <c r="J10" i="19"/>
  <c r="J11" i="19" s="1"/>
  <c r="K10" i="19"/>
  <c r="K11" i="19" s="1"/>
  <c r="L10" i="19"/>
  <c r="L11" i="19" s="1"/>
  <c r="M10" i="19"/>
  <c r="M11" i="19" s="1"/>
  <c r="N10" i="19"/>
  <c r="N11" i="19" s="1"/>
  <c r="O10" i="19"/>
  <c r="O11" i="19" s="1"/>
  <c r="P10" i="19"/>
  <c r="P11" i="19" s="1"/>
  <c r="Q10" i="19"/>
  <c r="Q11" i="19" s="1"/>
  <c r="R10" i="19"/>
  <c r="R11" i="19" s="1"/>
  <c r="S10" i="19"/>
  <c r="S11" i="19" s="1"/>
  <c r="T10" i="19"/>
  <c r="T11" i="19" s="1"/>
  <c r="U10" i="19"/>
  <c r="U11" i="19" s="1"/>
  <c r="V10" i="19"/>
  <c r="V11" i="19" s="1"/>
  <c r="G17" i="2" l="1"/>
  <c r="AE36" i="19"/>
  <c r="W36" i="19"/>
  <c r="T86" i="9"/>
  <c r="G18" i="2" l="1"/>
  <c r="T3" i="9"/>
  <c r="T38" i="9"/>
  <c r="H38" i="9" s="1"/>
  <c r="T37" i="9"/>
  <c r="H37" i="9" s="1"/>
  <c r="T10" i="9"/>
  <c r="T8" i="9"/>
  <c r="T19" i="9"/>
  <c r="T21" i="9"/>
  <c r="T23" i="9"/>
  <c r="T25" i="9"/>
  <c r="T11" i="9"/>
  <c r="T13" i="9"/>
  <c r="T15" i="9"/>
  <c r="T17" i="9"/>
  <c r="T26" i="9"/>
  <c r="T7" i="9"/>
  <c r="T20" i="9"/>
  <c r="T14" i="9"/>
  <c r="T27" i="9"/>
  <c r="T24" i="9"/>
  <c r="T12" i="9"/>
  <c r="T18" i="9"/>
  <c r="T9" i="9"/>
  <c r="T22" i="9"/>
  <c r="T16" i="9"/>
  <c r="T6" i="9"/>
  <c r="T71" i="9"/>
  <c r="U71" i="9" s="1"/>
  <c r="T65" i="9"/>
  <c r="U65" i="9" s="1"/>
  <c r="T48" i="9"/>
  <c r="U48" i="9" s="1"/>
  <c r="T47" i="9"/>
  <c r="U47" i="9" s="1"/>
  <c r="T46" i="9"/>
  <c r="T64" i="9"/>
  <c r="U64" i="9" s="1"/>
  <c r="T40" i="9"/>
  <c r="T81" i="9"/>
  <c r="U81" i="9" s="1"/>
  <c r="T63" i="9"/>
  <c r="U63" i="9" s="1"/>
  <c r="T39" i="9"/>
  <c r="T80" i="9"/>
  <c r="U80" i="9" s="1"/>
  <c r="T79" i="9"/>
  <c r="U79" i="9" s="1"/>
  <c r="T56" i="9"/>
  <c r="U56" i="9" s="1"/>
  <c r="T32" i="9"/>
  <c r="T57" i="9"/>
  <c r="U57" i="9" s="1"/>
  <c r="T73" i="9"/>
  <c r="U73" i="9" s="1"/>
  <c r="T55" i="9"/>
  <c r="U55" i="9" s="1"/>
  <c r="T31" i="9"/>
  <c r="T72" i="9"/>
  <c r="U72" i="9" s="1"/>
  <c r="T49" i="9"/>
  <c r="U49" i="9" s="1"/>
  <c r="T30" i="9"/>
  <c r="T62" i="9"/>
  <c r="U62" i="9" s="1"/>
  <c r="T77" i="9"/>
  <c r="U77" i="9" s="1"/>
  <c r="T53" i="9"/>
  <c r="U53" i="9" s="1"/>
  <c r="T84" i="9"/>
  <c r="U84" i="9" s="1"/>
  <c r="T76" i="9"/>
  <c r="U76" i="9" s="1"/>
  <c r="T68" i="9"/>
  <c r="U68" i="9" s="1"/>
  <c r="T52" i="9"/>
  <c r="U52" i="9" s="1"/>
  <c r="T43" i="9"/>
  <c r="T83" i="9"/>
  <c r="U83" i="9" s="1"/>
  <c r="H83" i="9" s="1"/>
  <c r="T75" i="9"/>
  <c r="U75" i="9" s="1"/>
  <c r="T67" i="9"/>
  <c r="U67" i="9" s="1"/>
  <c r="T59" i="9"/>
  <c r="U59" i="9" s="1"/>
  <c r="T51" i="9"/>
  <c r="U51" i="9" s="1"/>
  <c r="T42" i="9"/>
  <c r="T34" i="9"/>
  <c r="T82" i="9"/>
  <c r="U82" i="9" s="1"/>
  <c r="T74" i="9"/>
  <c r="U74" i="9" s="1"/>
  <c r="T66" i="9"/>
  <c r="U66" i="9" s="1"/>
  <c r="T58" i="9"/>
  <c r="U58" i="9" s="1"/>
  <c r="T50" i="9"/>
  <c r="U50" i="9" s="1"/>
  <c r="T41" i="9"/>
  <c r="T33" i="9"/>
  <c r="T70" i="9"/>
  <c r="U70" i="9" s="1"/>
  <c r="T54" i="9"/>
  <c r="U54" i="9" s="1"/>
  <c r="T45" i="9"/>
  <c r="T29" i="9"/>
  <c r="T5" i="9"/>
  <c r="T78" i="9"/>
  <c r="U78" i="9" s="1"/>
  <c r="T69" i="9"/>
  <c r="U69" i="9" s="1"/>
  <c r="T44" i="9"/>
  <c r="T36" i="9"/>
  <c r="T28" i="9"/>
  <c r="T4" i="9"/>
  <c r="T85" i="9"/>
  <c r="U85" i="9" s="1"/>
  <c r="T61" i="9"/>
  <c r="U61" i="9" s="1"/>
  <c r="T60" i="9"/>
  <c r="U60" i="9" s="1"/>
  <c r="T35" i="9"/>
  <c r="E100" i="9"/>
  <c r="E99" i="9"/>
  <c r="E98" i="9"/>
  <c r="E97" i="9"/>
  <c r="E96" i="9"/>
  <c r="E95" i="9"/>
  <c r="E94" i="9"/>
  <c r="E93" i="9"/>
  <c r="E92" i="9"/>
  <c r="E91" i="9"/>
  <c r="E90" i="9"/>
  <c r="E89" i="9"/>
  <c r="L89" i="9" s="1"/>
  <c r="E88" i="9"/>
  <c r="E87" i="9"/>
  <c r="E86" i="9"/>
  <c r="E85" i="9"/>
  <c r="E84" i="9"/>
  <c r="G84" i="9" s="1"/>
  <c r="E83" i="9"/>
  <c r="G83" i="9" s="1"/>
  <c r="E82" i="9"/>
  <c r="G82" i="9" s="1"/>
  <c r="E81" i="9"/>
  <c r="G81" i="9" s="1"/>
  <c r="E80" i="9"/>
  <c r="G80" i="9" s="1"/>
  <c r="E79" i="9"/>
  <c r="G79" i="9" s="1"/>
  <c r="E78" i="9"/>
  <c r="G78" i="9" s="1"/>
  <c r="E77" i="9"/>
  <c r="G77" i="9" s="1"/>
  <c r="E76" i="9"/>
  <c r="G76" i="9" s="1"/>
  <c r="E75" i="9"/>
  <c r="G75" i="9" s="1"/>
  <c r="E74" i="9"/>
  <c r="G74" i="9" s="1"/>
  <c r="E73" i="9"/>
  <c r="G73" i="9" s="1"/>
  <c r="E72" i="9"/>
  <c r="G72" i="9" s="1"/>
  <c r="E71" i="9"/>
  <c r="G71" i="9" s="1"/>
  <c r="E70" i="9"/>
  <c r="G70" i="9" s="1"/>
  <c r="E69" i="9"/>
  <c r="G69" i="9" s="1"/>
  <c r="E68" i="9"/>
  <c r="G68" i="9" s="1"/>
  <c r="E67" i="9"/>
  <c r="G67" i="9" s="1"/>
  <c r="E66" i="9"/>
  <c r="G66" i="9" s="1"/>
  <c r="E65" i="9"/>
  <c r="G65" i="9" s="1"/>
  <c r="E64" i="9"/>
  <c r="G64" i="9" s="1"/>
  <c r="E63" i="9"/>
  <c r="G63" i="9" s="1"/>
  <c r="E62" i="9"/>
  <c r="G62" i="9" s="1"/>
  <c r="E61" i="9"/>
  <c r="G61" i="9" s="1"/>
  <c r="E60" i="9"/>
  <c r="G60" i="9" s="1"/>
  <c r="E59" i="9"/>
  <c r="G59" i="9" s="1"/>
  <c r="E58" i="9"/>
  <c r="G58" i="9" s="1"/>
  <c r="E57" i="9"/>
  <c r="G57" i="9" s="1"/>
  <c r="E56" i="9"/>
  <c r="G56" i="9" s="1"/>
  <c r="E55" i="9"/>
  <c r="G55" i="9" s="1"/>
  <c r="E54" i="9"/>
  <c r="G54" i="9" s="1"/>
  <c r="E53" i="9"/>
  <c r="G53" i="9" s="1"/>
  <c r="E52" i="9"/>
  <c r="G52" i="9" s="1"/>
  <c r="E51" i="9"/>
  <c r="G51" i="9" s="1"/>
  <c r="E50" i="9"/>
  <c r="G50" i="9" s="1"/>
  <c r="E49" i="9"/>
  <c r="G49" i="9" s="1"/>
  <c r="E48" i="9"/>
  <c r="G48" i="9" s="1"/>
  <c r="E47" i="9"/>
  <c r="G47" i="9" s="1"/>
  <c r="E46" i="9"/>
  <c r="E45" i="9"/>
  <c r="E44" i="9"/>
  <c r="E43" i="9"/>
  <c r="E42" i="9"/>
  <c r="E41" i="9"/>
  <c r="E40" i="9"/>
  <c r="E39" i="9"/>
  <c r="E38" i="9"/>
  <c r="E37" i="9"/>
  <c r="E101" i="9"/>
  <c r="C37" i="9"/>
  <c r="C36" i="9"/>
  <c r="E36" i="9" s="1"/>
  <c r="C35" i="9"/>
  <c r="E35" i="9" s="1"/>
  <c r="C34" i="9"/>
  <c r="E34" i="9" s="1"/>
  <c r="C33" i="9"/>
  <c r="E33" i="9" s="1"/>
  <c r="C32" i="9"/>
  <c r="E32" i="9" s="1"/>
  <c r="C31" i="9"/>
  <c r="E31" i="9" s="1"/>
  <c r="C30" i="9"/>
  <c r="E30" i="9" s="1"/>
  <c r="C29" i="9"/>
  <c r="E29" i="9" s="1"/>
  <c r="C28" i="9"/>
  <c r="E28" i="9" s="1"/>
  <c r="C6" i="9"/>
  <c r="E6" i="9" s="1"/>
  <c r="C5" i="9"/>
  <c r="E5" i="9" s="1"/>
  <c r="C4" i="9"/>
  <c r="E4" i="9" s="1"/>
  <c r="C3" i="9"/>
  <c r="E3" i="9" s="1"/>
  <c r="G19" i="2" l="1"/>
  <c r="K100" i="9"/>
  <c r="L100" i="9"/>
  <c r="G85" i="9"/>
  <c r="K85" i="9"/>
  <c r="L85" i="9"/>
  <c r="H47" i="9"/>
  <c r="K46" i="9"/>
  <c r="H80" i="9"/>
  <c r="L79" i="9"/>
  <c r="K79" i="9"/>
  <c r="I80" i="9"/>
  <c r="K89" i="9"/>
  <c r="K97" i="9"/>
  <c r="L97" i="9"/>
  <c r="H67" i="9"/>
  <c r="K66" i="9"/>
  <c r="K90" i="9"/>
  <c r="L90" i="9"/>
  <c r="K98" i="9"/>
  <c r="L98" i="9"/>
  <c r="U37" i="9"/>
  <c r="K36" i="9" s="1"/>
  <c r="H66" i="9"/>
  <c r="K65" i="9"/>
  <c r="H75" i="9"/>
  <c r="K74" i="9"/>
  <c r="H77" i="9"/>
  <c r="K76" i="9"/>
  <c r="I77" i="9"/>
  <c r="H57" i="9"/>
  <c r="K56" i="9"/>
  <c r="K91" i="9"/>
  <c r="L91" i="9"/>
  <c r="K99" i="9"/>
  <c r="L99" i="9"/>
  <c r="H74" i="9"/>
  <c r="K73" i="9"/>
  <c r="L82" i="9"/>
  <c r="K82" i="9"/>
  <c r="I83" i="9"/>
  <c r="H62" i="9"/>
  <c r="K61" i="9"/>
  <c r="H64" i="9"/>
  <c r="K63" i="9"/>
  <c r="K92" i="9"/>
  <c r="L92" i="9"/>
  <c r="H54" i="9"/>
  <c r="K53" i="9"/>
  <c r="H82" i="9"/>
  <c r="I82" i="9"/>
  <c r="K81" i="9"/>
  <c r="L81" i="9"/>
  <c r="H56" i="9"/>
  <c r="K55" i="9"/>
  <c r="K93" i="9"/>
  <c r="L93" i="9"/>
  <c r="H52" i="9"/>
  <c r="K51" i="9"/>
  <c r="H69" i="9"/>
  <c r="K68" i="9"/>
  <c r="L87" i="9"/>
  <c r="K87" i="9"/>
  <c r="L95" i="9"/>
  <c r="K95" i="9"/>
  <c r="H51" i="9"/>
  <c r="K50" i="9"/>
  <c r="H76" i="9"/>
  <c r="K75" i="9"/>
  <c r="H65" i="9"/>
  <c r="K64" i="9"/>
  <c r="H79" i="9"/>
  <c r="L78" i="9"/>
  <c r="K78" i="9"/>
  <c r="I79" i="9"/>
  <c r="K94" i="9"/>
  <c r="L94" i="9"/>
  <c r="H68" i="9"/>
  <c r="K67" i="9"/>
  <c r="H60" i="9"/>
  <c r="K59" i="9"/>
  <c r="K88" i="9"/>
  <c r="L88" i="9"/>
  <c r="K96" i="9"/>
  <c r="L96" i="9"/>
  <c r="H61" i="9"/>
  <c r="K60" i="9"/>
  <c r="H50" i="9"/>
  <c r="K49" i="9"/>
  <c r="H59" i="9"/>
  <c r="K58" i="9"/>
  <c r="H84" i="9"/>
  <c r="K83" i="9"/>
  <c r="L83" i="9"/>
  <c r="I84" i="9"/>
  <c r="H55" i="9"/>
  <c r="K54" i="9"/>
  <c r="H63" i="9"/>
  <c r="K62" i="9"/>
  <c r="H71" i="9"/>
  <c r="K70" i="9"/>
  <c r="H70" i="9"/>
  <c r="K69" i="9"/>
  <c r="H49" i="9"/>
  <c r="K48" i="9"/>
  <c r="K86" i="9"/>
  <c r="L86" i="9"/>
  <c r="H72" i="9"/>
  <c r="K71" i="9"/>
  <c r="H48" i="9"/>
  <c r="K47" i="9"/>
  <c r="H78" i="9"/>
  <c r="K77" i="9"/>
  <c r="I78" i="9"/>
  <c r="H85" i="9"/>
  <c r="K84" i="9"/>
  <c r="I85" i="9"/>
  <c r="L84" i="9"/>
  <c r="H58" i="9"/>
  <c r="K57" i="9"/>
  <c r="H53" i="9"/>
  <c r="K52" i="9"/>
  <c r="H73" i="9"/>
  <c r="K72" i="9"/>
  <c r="H81" i="9"/>
  <c r="K80" i="9"/>
  <c r="L80" i="9"/>
  <c r="I81" i="9"/>
  <c r="H12" i="9"/>
  <c r="U12" i="9"/>
  <c r="G98" i="9"/>
  <c r="U4" i="9"/>
  <c r="K3" i="9" s="1"/>
  <c r="H4" i="9"/>
  <c r="G91" i="9"/>
  <c r="G99" i="9"/>
  <c r="U28" i="9"/>
  <c r="K27" i="9" s="1"/>
  <c r="H28" i="9"/>
  <c r="U45" i="9"/>
  <c r="K44" i="9" s="1"/>
  <c r="H45" i="9"/>
  <c r="U32" i="9"/>
  <c r="K31" i="9" s="1"/>
  <c r="H32" i="9"/>
  <c r="U40" i="9"/>
  <c r="K39" i="9" s="1"/>
  <c r="H40" i="9"/>
  <c r="H16" i="9"/>
  <c r="U16" i="9"/>
  <c r="H20" i="9"/>
  <c r="U20" i="9"/>
  <c r="H23" i="9"/>
  <c r="U23" i="9"/>
  <c r="G101" i="9"/>
  <c r="G92" i="9"/>
  <c r="G100" i="9"/>
  <c r="U36" i="9"/>
  <c r="K35" i="9" s="1"/>
  <c r="H36" i="9"/>
  <c r="U43" i="9"/>
  <c r="K42" i="9" s="1"/>
  <c r="H43" i="9"/>
  <c r="U30" i="9"/>
  <c r="K29" i="9" s="1"/>
  <c r="H30" i="9"/>
  <c r="H22" i="9"/>
  <c r="U22" i="9"/>
  <c r="H7" i="9"/>
  <c r="U7" i="9"/>
  <c r="H21" i="9"/>
  <c r="U21" i="9"/>
  <c r="G93" i="9"/>
  <c r="U44" i="9"/>
  <c r="K43" i="9" s="1"/>
  <c r="H44" i="9"/>
  <c r="U34" i="9"/>
  <c r="K33" i="9" s="1"/>
  <c r="H34" i="9"/>
  <c r="U46" i="9"/>
  <c r="K45" i="9" s="1"/>
  <c r="H46" i="9"/>
  <c r="U9" i="9"/>
  <c r="H9" i="9"/>
  <c r="H26" i="9"/>
  <c r="U26" i="9"/>
  <c r="H19" i="9"/>
  <c r="U19" i="9"/>
  <c r="G86" i="9"/>
  <c r="G94" i="9"/>
  <c r="U35" i="9"/>
  <c r="K34" i="9" s="1"/>
  <c r="H35" i="9"/>
  <c r="U33" i="9"/>
  <c r="K32" i="9" s="1"/>
  <c r="H33" i="9"/>
  <c r="U42" i="9"/>
  <c r="K41" i="9" s="1"/>
  <c r="H42" i="9"/>
  <c r="U38" i="9"/>
  <c r="K37" i="9" s="1"/>
  <c r="H18" i="9"/>
  <c r="U18" i="9"/>
  <c r="U17" i="9"/>
  <c r="H17" i="9"/>
  <c r="H8" i="9"/>
  <c r="U8" i="9"/>
  <c r="G87" i="9"/>
  <c r="G88" i="9"/>
  <c r="G96" i="9"/>
  <c r="U5" i="9"/>
  <c r="K4" i="9" s="1"/>
  <c r="H5" i="9"/>
  <c r="U39" i="9"/>
  <c r="K38" i="9" s="1"/>
  <c r="H39" i="9"/>
  <c r="H24" i="9"/>
  <c r="U24" i="9"/>
  <c r="H13" i="9"/>
  <c r="U13" i="9"/>
  <c r="G95" i="9"/>
  <c r="U41" i="9"/>
  <c r="K40" i="9" s="1"/>
  <c r="H41" i="9"/>
  <c r="U31" i="9"/>
  <c r="K30" i="9" s="1"/>
  <c r="H31" i="9"/>
  <c r="H10" i="9"/>
  <c r="U10" i="9"/>
  <c r="G89" i="9"/>
  <c r="G97" i="9"/>
  <c r="U29" i="9"/>
  <c r="K28" i="9" s="1"/>
  <c r="H29" i="9"/>
  <c r="H27" i="9"/>
  <c r="U27" i="9"/>
  <c r="H11" i="9"/>
  <c r="U11" i="9"/>
  <c r="H15" i="9"/>
  <c r="U15" i="9"/>
  <c r="G90" i="9"/>
  <c r="U6" i="9"/>
  <c r="K5" i="9" s="1"/>
  <c r="H6" i="9"/>
  <c r="H14" i="9"/>
  <c r="U14" i="9"/>
  <c r="U25" i="9"/>
  <c r="H25" i="9"/>
  <c r="U3" i="9"/>
  <c r="H3" i="9"/>
  <c r="F100" i="3"/>
  <c r="F101" i="3"/>
  <c r="F102" i="3"/>
  <c r="F103" i="3"/>
  <c r="G20" i="2" l="1"/>
  <c r="J17" i="9"/>
  <c r="K16" i="9"/>
  <c r="J15" i="9"/>
  <c r="K14" i="9"/>
  <c r="J13" i="9"/>
  <c r="K12" i="9"/>
  <c r="J25" i="9"/>
  <c r="K24" i="9"/>
  <c r="J11" i="9"/>
  <c r="K10" i="9"/>
  <c r="J10" i="9"/>
  <c r="K9" i="9"/>
  <c r="J7" i="9"/>
  <c r="K6" i="9"/>
  <c r="J12" i="9"/>
  <c r="K11" i="9"/>
  <c r="J14" i="9"/>
  <c r="K13" i="9"/>
  <c r="J24" i="9"/>
  <c r="K23" i="9"/>
  <c r="J19" i="9"/>
  <c r="K18" i="9"/>
  <c r="J16" i="9"/>
  <c r="K15" i="9"/>
  <c r="J27" i="9"/>
  <c r="K26" i="9"/>
  <c r="J8" i="9"/>
  <c r="K7" i="9"/>
  <c r="J22" i="9"/>
  <c r="K21" i="9"/>
  <c r="J26" i="9"/>
  <c r="K25" i="9"/>
  <c r="J18" i="9"/>
  <c r="K17" i="9"/>
  <c r="J9" i="9"/>
  <c r="K8" i="9"/>
  <c r="J21" i="9"/>
  <c r="K20" i="9"/>
  <c r="J23" i="9"/>
  <c r="K22" i="9"/>
  <c r="J20" i="9"/>
  <c r="K19" i="9"/>
  <c r="G21" i="2" l="1"/>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20" i="3"/>
  <c r="B21" i="3"/>
  <c r="F21" i="3" s="1"/>
  <c r="B22" i="3"/>
  <c r="F22" i="3" s="1"/>
  <c r="B23" i="3"/>
  <c r="F23" i="3" s="1"/>
  <c r="B24" i="3"/>
  <c r="F24" i="3" s="1"/>
  <c r="B25" i="3"/>
  <c r="F25" i="3" s="1"/>
  <c r="B26" i="3"/>
  <c r="F26" i="3" s="1"/>
  <c r="B27" i="3"/>
  <c r="F27" i="3" s="1"/>
  <c r="B28" i="3"/>
  <c r="F28" i="3" s="1"/>
  <c r="B29" i="3"/>
  <c r="F29" i="3" s="1"/>
  <c r="B30" i="3"/>
  <c r="F30" i="3" s="1"/>
  <c r="B31" i="3"/>
  <c r="F31" i="3" s="1"/>
  <c r="B32" i="3"/>
  <c r="F32" i="3" s="1"/>
  <c r="B33" i="3"/>
  <c r="F33" i="3" s="1"/>
  <c r="B34" i="3"/>
  <c r="F34" i="3" s="1"/>
  <c r="B35" i="3"/>
  <c r="F35" i="3" s="1"/>
  <c r="B36" i="3"/>
  <c r="F36" i="3" s="1"/>
  <c r="B37" i="3"/>
  <c r="F37" i="3" s="1"/>
  <c r="B38" i="3"/>
  <c r="F38" i="3" s="1"/>
  <c r="B39" i="3"/>
  <c r="F39" i="3" s="1"/>
  <c r="B40" i="3"/>
  <c r="F40" i="3" s="1"/>
  <c r="B41" i="3"/>
  <c r="F41" i="3" s="1"/>
  <c r="B42" i="3"/>
  <c r="F42" i="3" s="1"/>
  <c r="B43" i="3"/>
  <c r="F43" i="3" s="1"/>
  <c r="B44" i="3"/>
  <c r="F44" i="3" s="1"/>
  <c r="B45" i="3"/>
  <c r="F45" i="3" s="1"/>
  <c r="B46" i="3"/>
  <c r="F46" i="3" s="1"/>
  <c r="B47" i="3"/>
  <c r="F47" i="3" s="1"/>
  <c r="B48" i="3"/>
  <c r="F48" i="3" s="1"/>
  <c r="B49" i="3"/>
  <c r="F49" i="3" s="1"/>
  <c r="B50" i="3"/>
  <c r="F50" i="3" s="1"/>
  <c r="B51" i="3"/>
  <c r="F51" i="3" s="1"/>
  <c r="B52" i="3"/>
  <c r="F52" i="3" s="1"/>
  <c r="B53" i="3"/>
  <c r="F53" i="3" s="1"/>
  <c r="B54" i="3"/>
  <c r="F54" i="3" s="1"/>
  <c r="B55" i="3"/>
  <c r="F55" i="3" s="1"/>
  <c r="B56" i="3"/>
  <c r="F56" i="3" s="1"/>
  <c r="B57" i="3"/>
  <c r="F57" i="3" s="1"/>
  <c r="B58" i="3"/>
  <c r="F58" i="3" s="1"/>
  <c r="B59" i="3"/>
  <c r="F59" i="3" s="1"/>
  <c r="B60" i="3"/>
  <c r="F60" i="3" s="1"/>
  <c r="B61" i="3"/>
  <c r="F61" i="3" s="1"/>
  <c r="B62" i="3"/>
  <c r="F62" i="3" s="1"/>
  <c r="B63" i="3"/>
  <c r="F63" i="3" s="1"/>
  <c r="B64" i="3"/>
  <c r="F64" i="3" s="1"/>
  <c r="B65" i="3"/>
  <c r="F65" i="3" s="1"/>
  <c r="B66" i="3"/>
  <c r="F66" i="3" s="1"/>
  <c r="B67" i="3"/>
  <c r="F67" i="3" s="1"/>
  <c r="B68" i="3"/>
  <c r="F68" i="3" s="1"/>
  <c r="B69" i="3"/>
  <c r="F69" i="3" s="1"/>
  <c r="B70" i="3"/>
  <c r="F70" i="3" s="1"/>
  <c r="B71" i="3"/>
  <c r="F71" i="3" s="1"/>
  <c r="B72" i="3"/>
  <c r="F72" i="3" s="1"/>
  <c r="B73" i="3"/>
  <c r="F73" i="3" s="1"/>
  <c r="B74" i="3"/>
  <c r="F74" i="3" s="1"/>
  <c r="B75" i="3"/>
  <c r="F75" i="3" s="1"/>
  <c r="B76" i="3"/>
  <c r="F76" i="3" s="1"/>
  <c r="B77" i="3"/>
  <c r="F77" i="3" s="1"/>
  <c r="B78" i="3"/>
  <c r="F78" i="3" s="1"/>
  <c r="B79" i="3"/>
  <c r="F79" i="3" s="1"/>
  <c r="B80" i="3"/>
  <c r="F80" i="3" s="1"/>
  <c r="B81" i="3"/>
  <c r="F81" i="3" s="1"/>
  <c r="B82" i="3"/>
  <c r="F82" i="3" s="1"/>
  <c r="B83" i="3"/>
  <c r="F83" i="3" s="1"/>
  <c r="B84" i="3"/>
  <c r="F84" i="3" s="1"/>
  <c r="B85" i="3"/>
  <c r="F85" i="3" s="1"/>
  <c r="B86" i="3"/>
  <c r="F86" i="3" s="1"/>
  <c r="B87" i="3"/>
  <c r="F87" i="3" s="1"/>
  <c r="B88" i="3"/>
  <c r="F88" i="3" s="1"/>
  <c r="B89" i="3"/>
  <c r="F89" i="3" s="1"/>
  <c r="B90" i="3"/>
  <c r="F90" i="3" s="1"/>
  <c r="B91" i="3"/>
  <c r="F91" i="3" s="1"/>
  <c r="B92" i="3"/>
  <c r="F92" i="3" s="1"/>
  <c r="B93" i="3"/>
  <c r="F93" i="3" s="1"/>
  <c r="B94" i="3"/>
  <c r="F94" i="3" s="1"/>
  <c r="B95" i="3"/>
  <c r="F95" i="3" s="1"/>
  <c r="B96" i="3"/>
  <c r="F96" i="3" s="1"/>
  <c r="B97" i="3"/>
  <c r="F97" i="3" s="1"/>
  <c r="B98" i="3"/>
  <c r="F98" i="3" s="1"/>
  <c r="B99" i="3"/>
  <c r="F99" i="3" s="1"/>
  <c r="G22" i="2" l="1"/>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61"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21" i="2"/>
  <c r="F22"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G23" i="2" l="1"/>
  <c r="E104" i="2"/>
  <c r="E27" i="2"/>
  <c r="E13" i="2"/>
  <c r="E25" i="2"/>
  <c r="E37" i="2"/>
  <c r="E49" i="2"/>
  <c r="E69" i="2"/>
  <c r="E105" i="2"/>
  <c r="E15" i="2"/>
  <c r="E9" i="2"/>
  <c r="E21" i="2"/>
  <c r="E29" i="2"/>
  <c r="E41" i="2"/>
  <c r="E53" i="2"/>
  <c r="E57" i="2"/>
  <c r="E65" i="2"/>
  <c r="E73" i="2"/>
  <c r="E77" i="2"/>
  <c r="E81" i="2"/>
  <c r="E85" i="2"/>
  <c r="E89" i="2"/>
  <c r="E93" i="2"/>
  <c r="E101" i="2"/>
  <c r="E10" i="2"/>
  <c r="E14" i="2"/>
  <c r="E18" i="2"/>
  <c r="E22" i="2"/>
  <c r="E26" i="2"/>
  <c r="E30" i="2"/>
  <c r="E34" i="2"/>
  <c r="E38" i="2"/>
  <c r="E42" i="2"/>
  <c r="E46" i="2"/>
  <c r="E50" i="2"/>
  <c r="E54" i="2"/>
  <c r="E58" i="2"/>
  <c r="E62" i="2"/>
  <c r="E66" i="2"/>
  <c r="E70" i="2"/>
  <c r="E74" i="2"/>
  <c r="E78" i="2"/>
  <c r="E82" i="2"/>
  <c r="E86" i="2"/>
  <c r="E90" i="2"/>
  <c r="E94" i="2"/>
  <c r="E98" i="2"/>
  <c r="E102" i="2"/>
  <c r="E19" i="2"/>
  <c r="E17" i="2"/>
  <c r="E33" i="2"/>
  <c r="E45" i="2"/>
  <c r="E61" i="2"/>
  <c r="E97" i="2"/>
  <c r="E11" i="2"/>
  <c r="E23" i="2"/>
  <c r="E31" i="2"/>
  <c r="E35" i="2"/>
  <c r="E39" i="2"/>
  <c r="E43" i="2"/>
  <c r="E47" i="2"/>
  <c r="E51" i="2"/>
  <c r="E55" i="2"/>
  <c r="E59" i="2"/>
  <c r="E63" i="2"/>
  <c r="E67" i="2"/>
  <c r="E71" i="2"/>
  <c r="E75" i="2"/>
  <c r="E79" i="2"/>
  <c r="E83" i="2"/>
  <c r="E87" i="2"/>
  <c r="E91" i="2"/>
  <c r="E95" i="2"/>
  <c r="E99" i="2"/>
  <c r="E103" i="2"/>
  <c r="E8" i="2"/>
  <c r="E12" i="2"/>
  <c r="E16" i="2"/>
  <c r="E20" i="2"/>
  <c r="E24" i="2"/>
  <c r="E28" i="2"/>
  <c r="E32" i="2"/>
  <c r="E36" i="2"/>
  <c r="E40" i="2"/>
  <c r="E44" i="2"/>
  <c r="E48" i="2"/>
  <c r="E52" i="2"/>
  <c r="E56" i="2"/>
  <c r="E60" i="2"/>
  <c r="E64" i="2"/>
  <c r="E68" i="2"/>
  <c r="E72" i="2"/>
  <c r="E76" i="2"/>
  <c r="E80" i="2"/>
  <c r="E84" i="2"/>
  <c r="E88" i="2"/>
  <c r="E92" i="2"/>
  <c r="E96" i="2"/>
  <c r="E100" i="2"/>
  <c r="D13" i="1"/>
  <c r="D12" i="1"/>
  <c r="D11" i="1"/>
  <c r="D7"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 r="C9" i="1"/>
  <c r="C8" i="1"/>
  <c r="C7" i="1"/>
  <c r="C6" i="1"/>
  <c r="C13" i="1"/>
  <c r="C14" i="1"/>
  <c r="C16" i="1"/>
  <c r="C15" i="1"/>
  <c r="G24" i="2" l="1"/>
  <c r="Q11" i="1"/>
  <c r="Q8" i="1"/>
  <c r="Q16" i="1"/>
  <c r="Q15" i="1"/>
  <c r="Q3" i="1"/>
  <c r="Q5" i="1"/>
  <c r="Q14" i="1"/>
  <c r="Q9" i="1"/>
  <c r="Q4" i="1"/>
  <c r="Q13" i="1"/>
  <c r="Q10" i="1"/>
  <c r="Q6" i="1"/>
  <c r="Q12" i="1"/>
  <c r="Q7" i="1"/>
  <c r="G25" i="2" l="1"/>
  <c r="Q36" i="1"/>
  <c r="Q64" i="1"/>
  <c r="Q82" i="1"/>
  <c r="Q44" i="1"/>
  <c r="Q96" i="1"/>
  <c r="Q39" i="1"/>
  <c r="Q95" i="1"/>
  <c r="Q67" i="1"/>
  <c r="Q81" i="1"/>
  <c r="Q52" i="1"/>
  <c r="Q32" i="1"/>
  <c r="Q77" i="1"/>
  <c r="Q25" i="1"/>
  <c r="Q22" i="1"/>
  <c r="Q86" i="1"/>
  <c r="Q47" i="1"/>
  <c r="Q17" i="1"/>
  <c r="Q40" i="1"/>
  <c r="Q75" i="1"/>
  <c r="Q58" i="1"/>
  <c r="Q60" i="1"/>
  <c r="Q56" i="1"/>
  <c r="Q21" i="1"/>
  <c r="Q85" i="1"/>
  <c r="Q65" i="1"/>
  <c r="Q30" i="1"/>
  <c r="Q94" i="1"/>
  <c r="Q55" i="1"/>
  <c r="Q41" i="1"/>
  <c r="Q33" i="1"/>
  <c r="Q51" i="1"/>
  <c r="Q66" i="1"/>
  <c r="Q70" i="1"/>
  <c r="Q59" i="1"/>
  <c r="Q69" i="1"/>
  <c r="Q78" i="1"/>
  <c r="Q19" i="1"/>
  <c r="Q68" i="1"/>
  <c r="Q29" i="1"/>
  <c r="Q38" i="1"/>
  <c r="Q63" i="1"/>
  <c r="Q26" i="1"/>
  <c r="Q27" i="1"/>
  <c r="Q76" i="1"/>
  <c r="Q57" i="1"/>
  <c r="Q37" i="1"/>
  <c r="Q18" i="1"/>
  <c r="Q46" i="1"/>
  <c r="Q71" i="1"/>
  <c r="Q61" i="1"/>
  <c r="Q48" i="1"/>
  <c r="Q49" i="1"/>
  <c r="Q83" i="1"/>
  <c r="Q88" i="1"/>
  <c r="Q89" i="1"/>
  <c r="Q73" i="1"/>
  <c r="Q91" i="1"/>
  <c r="Q35" i="1"/>
  <c r="Q99" i="1"/>
  <c r="Q20" i="1"/>
  <c r="Q84" i="1"/>
  <c r="Q97" i="1"/>
  <c r="Q45" i="1"/>
  <c r="Q79" i="1"/>
  <c r="Q42" i="1"/>
  <c r="Q54" i="1"/>
  <c r="Q87" i="1"/>
  <c r="Q34" i="1"/>
  <c r="Q100" i="1"/>
  <c r="Q31" i="1"/>
  <c r="Q98" i="1"/>
  <c r="Q80" i="1"/>
  <c r="Q90" i="1"/>
  <c r="Q93" i="1"/>
  <c r="Q43" i="1"/>
  <c r="Q72" i="1"/>
  <c r="Q28" i="1"/>
  <c r="Q92" i="1"/>
  <c r="Q53" i="1"/>
  <c r="Q24" i="1"/>
  <c r="Q74" i="1"/>
  <c r="Q62" i="1"/>
  <c r="Q23" i="1"/>
  <c r="Q50" i="1"/>
  <c r="G26" i="2" l="1"/>
  <c r="G27" i="2" l="1"/>
  <c r="G28" i="2" l="1"/>
  <c r="G29" i="2" l="1"/>
  <c r="G30" i="2" l="1"/>
  <c r="G31" i="2" l="1"/>
  <c r="G32" i="2" l="1"/>
  <c r="G33" i="2" l="1"/>
  <c r="X27" i="1"/>
  <c r="G34" i="2" l="1"/>
  <c r="X28" i="1"/>
  <c r="G35" i="2" l="1"/>
  <c r="X29" i="1"/>
  <c r="G36" i="2" l="1"/>
  <c r="X30" i="1"/>
  <c r="G37" i="2" l="1"/>
  <c r="X31" i="1"/>
  <c r="G38" i="2" l="1"/>
  <c r="X32" i="1"/>
  <c r="G39" i="2" l="1"/>
  <c r="X33" i="1"/>
  <c r="G40" i="2" l="1"/>
  <c r="X34" i="1"/>
  <c r="G41" i="2" l="1"/>
  <c r="X35" i="1"/>
  <c r="G42" i="2" l="1"/>
  <c r="X36" i="1"/>
  <c r="G43" i="2" l="1"/>
  <c r="X37" i="1"/>
  <c r="G44" i="2" l="1"/>
  <c r="X38" i="1"/>
  <c r="G45" i="2" l="1"/>
  <c r="X39" i="1"/>
  <c r="G46" i="2" l="1"/>
  <c r="X40" i="1"/>
  <c r="G47" i="2" l="1"/>
  <c r="X41" i="1"/>
  <c r="G48" i="2" l="1"/>
  <c r="X42" i="1"/>
  <c r="G49" i="2" l="1"/>
  <c r="X43" i="1"/>
  <c r="G50" i="2" l="1"/>
  <c r="X44" i="1"/>
  <c r="G51" i="2" l="1"/>
  <c r="X45" i="1"/>
  <c r="G52" i="2" l="1"/>
  <c r="X46" i="1"/>
  <c r="G53" i="2" l="1"/>
  <c r="X47" i="1"/>
  <c r="G54" i="2" l="1"/>
  <c r="X48" i="1"/>
  <c r="G55" i="2" l="1"/>
  <c r="X49" i="1"/>
  <c r="G56" i="2" l="1"/>
  <c r="X50" i="1"/>
  <c r="G57" i="2" l="1"/>
  <c r="X51" i="1"/>
  <c r="G58" i="2" l="1"/>
  <c r="X52" i="1"/>
  <c r="G59" i="2" l="1"/>
  <c r="X53" i="1"/>
  <c r="G60" i="2" l="1"/>
  <c r="X54" i="1"/>
  <c r="G61" i="2" l="1"/>
  <c r="X55" i="1"/>
  <c r="G62" i="2" l="1"/>
  <c r="X56" i="1"/>
  <c r="G63" i="2" l="1"/>
  <c r="X57" i="1"/>
  <c r="G64" i="2" l="1"/>
  <c r="X58" i="1"/>
  <c r="G65" i="2" l="1"/>
  <c r="X59" i="1"/>
  <c r="G66" i="2" l="1"/>
  <c r="X60" i="1"/>
  <c r="G67" i="2" l="1"/>
  <c r="X61" i="1"/>
  <c r="G68" i="2" l="1"/>
  <c r="X62" i="1"/>
  <c r="G69" i="2" l="1"/>
  <c r="X63" i="1"/>
  <c r="G70" i="2" l="1"/>
  <c r="X64" i="1"/>
  <c r="G71" i="2" l="1"/>
  <c r="X65" i="1"/>
  <c r="G72" i="2" l="1"/>
  <c r="X66" i="1"/>
  <c r="G73" i="2" l="1"/>
  <c r="X67" i="1"/>
  <c r="G74" i="2" l="1"/>
  <c r="X68" i="1"/>
  <c r="G75" i="2" l="1"/>
  <c r="X69" i="1"/>
  <c r="G76" i="2" l="1"/>
  <c r="X70" i="1"/>
  <c r="G77" i="2" l="1"/>
  <c r="X71" i="1"/>
  <c r="G78" i="2" l="1"/>
  <c r="X72" i="1"/>
  <c r="G79" i="2" l="1"/>
  <c r="X73" i="1"/>
  <c r="G80" i="2" l="1"/>
  <c r="X74" i="1"/>
  <c r="G81" i="2" l="1"/>
  <c r="X75" i="1"/>
  <c r="G82" i="2" l="1"/>
  <c r="X76" i="1"/>
  <c r="G83" i="2" l="1"/>
  <c r="X77" i="1"/>
  <c r="G84" i="2" l="1"/>
  <c r="X78" i="1"/>
  <c r="G85" i="2" l="1"/>
  <c r="X79" i="1"/>
  <c r="G86" i="2" l="1"/>
  <c r="X80" i="1"/>
  <c r="G87" i="2" l="1"/>
  <c r="X81" i="1"/>
  <c r="G88" i="2" l="1"/>
  <c r="X82" i="1"/>
  <c r="G89" i="2" l="1"/>
  <c r="X83" i="1"/>
  <c r="G90" i="2" l="1"/>
  <c r="X84" i="1"/>
  <c r="G91" i="2" l="1"/>
  <c r="X85" i="1"/>
  <c r="G92" i="2" l="1"/>
  <c r="X86" i="1"/>
  <c r="G93" i="2" l="1"/>
  <c r="X87" i="1"/>
  <c r="G94" i="2" l="1"/>
  <c r="X88" i="1"/>
  <c r="G95" i="2" l="1"/>
  <c r="X89" i="1"/>
  <c r="G96" i="2" l="1"/>
  <c r="X90" i="1"/>
  <c r="G97" i="2" l="1"/>
  <c r="X91" i="1"/>
  <c r="G98" i="2" l="1"/>
  <c r="X92" i="1"/>
  <c r="G99" i="2" l="1"/>
  <c r="X93" i="1"/>
  <c r="G100" i="2" l="1"/>
  <c r="X94" i="1"/>
  <c r="G101" i="2" l="1"/>
  <c r="X95" i="1"/>
  <c r="G102" i="2" l="1"/>
  <c r="X96" i="1"/>
  <c r="G103" i="2" l="1"/>
  <c r="X97" i="1"/>
  <c r="G104" i="2" l="1"/>
  <c r="X98" i="1"/>
  <c r="G105" i="2" l="1"/>
  <c r="X100" i="1" s="1"/>
  <c r="X99" i="1"/>
</calcChain>
</file>

<file path=xl/sharedStrings.xml><?xml version="1.0" encoding="utf-8"?>
<sst xmlns="http://schemas.openxmlformats.org/spreadsheetml/2006/main" count="900" uniqueCount="562">
  <si>
    <t>Nombre de tranches</t>
  </si>
  <si>
    <t>Année revenus</t>
  </si>
  <si>
    <t xml:space="preserve">Seuil de la dernière tranche </t>
  </si>
  <si>
    <t>Inflation (Insee)</t>
  </si>
  <si>
    <t>Déflateur cumulé</t>
  </si>
  <si>
    <t>1-log(inflation)</t>
  </si>
  <si>
    <t>Part du P99 dans impôt total</t>
  </si>
  <si>
    <t xml:space="preserve">(2) Pour les taux marginaux supérieurs, voir T. Piketty (2001) p 325 note 2 </t>
  </si>
  <si>
    <t xml:space="preserve">(2) La contribution sur les hauts revenus est incluse entre 2011 et 2013 </t>
  </si>
  <si>
    <t>(3) Taux moyens tenant compte de tous les paramètres en vigueur (barèmes, déductions, majorations et minorations, réductions, etc.) mais uniquement l'impôt progressif (IGR, IRPP et IR)</t>
  </si>
  <si>
    <t>Seuil de revenu fiscal P99 (nominal)</t>
  </si>
  <si>
    <t>Seuil de revenu imposable P99 (nominal)</t>
  </si>
  <si>
    <t>P99 fiscal (euros 2014)</t>
  </si>
  <si>
    <t>P90-100</t>
  </si>
  <si>
    <t>P95-100</t>
  </si>
  <si>
    <t>P99-100</t>
  </si>
  <si>
    <t>Année</t>
  </si>
  <si>
    <t>Revenu fiscal moyen par habitant (nominal)</t>
  </si>
  <si>
    <t>Distribution du revenu fiscal (revenu moyen par fractiles en nominal)</t>
  </si>
  <si>
    <t>Revenu fiscal total (en Mds nominal)</t>
  </si>
  <si>
    <t>Convertisseur des monnaies</t>
  </si>
  <si>
    <t>Revenu fiscal total (en Mds  € 2014)</t>
  </si>
  <si>
    <t>Revenu fiscal moyen par fractiles (€ 2014)</t>
  </si>
  <si>
    <t>Part dans l'impôt total</t>
  </si>
  <si>
    <t>Part dans le revenu total (après impôt)</t>
  </si>
  <si>
    <t>Notes :</t>
  </si>
  <si>
    <t>Revenu = revenu fiscal au sens de Piketty (2001)</t>
  </si>
  <si>
    <t>Top 10 %</t>
  </si>
  <si>
    <t>Top 1 %</t>
  </si>
  <si>
    <t>Top 5%</t>
  </si>
  <si>
    <t>Par habitant</t>
  </si>
  <si>
    <t>Revenu fiscal moyen(€ 2014)</t>
  </si>
  <si>
    <t>Seuil de revenu imposable P99.9 (nominal)</t>
  </si>
  <si>
    <t>Taux marginal de la dernière tranche</t>
  </si>
  <si>
    <t>Revenu imposable seuil top 1%</t>
  </si>
  <si>
    <t>Revenu imposable seuil top 0,1%</t>
  </si>
  <si>
    <t>Seuil supérieur du barème</t>
  </si>
  <si>
    <t>Part dans l'impôt total P0-90</t>
  </si>
  <si>
    <t>Part dans l'impôt total P90-100</t>
  </si>
  <si>
    <t>Part dans l'impôt total top 1%</t>
  </si>
  <si>
    <t>Part dans le revenu total P0-90</t>
  </si>
  <si>
    <t>Part dans le revenu total top 1%</t>
  </si>
  <si>
    <t>en %</t>
  </si>
  <si>
    <t>Part de foyers imposables</t>
  </si>
  <si>
    <t>1995-2013</t>
  </si>
  <si>
    <t>BE</t>
  </si>
  <si>
    <t>BG</t>
  </si>
  <si>
    <t>40.0</t>
  </si>
  <si>
    <t>38.0</t>
  </si>
  <si>
    <t>CZ</t>
  </si>
  <si>
    <t>43.0</t>
  </si>
  <si>
    <t>32.0</t>
  </si>
  <si>
    <t>15.0</t>
  </si>
  <si>
    <t>DK</t>
  </si>
  <si>
    <t>DE</t>
  </si>
  <si>
    <t>47.5</t>
  </si>
  <si>
    <t>44.3</t>
  </si>
  <si>
    <t>EE</t>
  </si>
  <si>
    <t>IE</t>
  </si>
  <si>
    <t>46.0</t>
  </si>
  <si>
    <t>44.0</t>
  </si>
  <si>
    <t>42.0</t>
  </si>
  <si>
    <t>EL</t>
  </si>
  <si>
    <t>45.0</t>
  </si>
  <si>
    <t>42.5</t>
  </si>
  <si>
    <t>49.0</t>
  </si>
  <si>
    <t>ES</t>
  </si>
  <si>
    <t>FR</t>
  </si>
  <si>
    <t>46.7</t>
  </si>
  <si>
    <t>46.8</t>
  </si>
  <si>
    <t>50.2</t>
  </si>
  <si>
    <t>IT</t>
  </si>
  <si>
    <t>45.9</t>
  </si>
  <si>
    <t>45.2</t>
  </si>
  <si>
    <t>47.3</t>
  </si>
  <si>
    <t>CY</t>
  </si>
  <si>
    <t>38.5</t>
  </si>
  <si>
    <t>LV</t>
  </si>
  <si>
    <t>LT</t>
  </si>
  <si>
    <t>27.0</t>
  </si>
  <si>
    <t>LU</t>
  </si>
  <si>
    <t>51.3</t>
  </si>
  <si>
    <t>47.2</t>
  </si>
  <si>
    <t>43.1</t>
  </si>
  <si>
    <t>39.0</t>
  </si>
  <si>
    <t>41.3</t>
  </si>
  <si>
    <t>43.6</t>
  </si>
  <si>
    <t>HU</t>
  </si>
  <si>
    <t>36.0</t>
  </si>
  <si>
    <t>40.6</t>
  </si>
  <si>
    <t>MT</t>
  </si>
  <si>
    <t>35.0</t>
  </si>
  <si>
    <t>NL</t>
  </si>
  <si>
    <t>AT</t>
  </si>
  <si>
    <t>PL</t>
  </si>
  <si>
    <t>PT</t>
  </si>
  <si>
    <t>RO</t>
  </si>
  <si>
    <t>SI</t>
  </si>
  <si>
    <t>SK</t>
  </si>
  <si>
    <t>FI</t>
  </si>
  <si>
    <t>50.9</t>
  </si>
  <si>
    <t>50.5</t>
  </si>
  <si>
    <t>SE</t>
  </si>
  <si>
    <t>UK</t>
  </si>
  <si>
    <t>NO</t>
  </si>
  <si>
    <t>41.7</t>
  </si>
  <si>
    <t>41.5</t>
  </si>
  <si>
    <t>43.5</t>
  </si>
  <si>
    <t>IS</t>
  </si>
  <si>
    <t>-</t>
  </si>
  <si>
    <t>31.8</t>
  </si>
  <si>
    <t>EU-27</t>
  </si>
  <si>
    <t>47.4</t>
  </si>
  <si>
    <t>46.2</t>
  </si>
  <si>
    <t>44.8</t>
  </si>
  <si>
    <t>43.8</t>
  </si>
  <si>
    <t>39.4</t>
  </si>
  <si>
    <t>39.2</t>
  </si>
  <si>
    <t>37.9</t>
  </si>
  <si>
    <t>37.2</t>
  </si>
  <si>
    <t>37.6</t>
  </si>
  <si>
    <t>38.1</t>
  </si>
  <si>
    <t>38.9</t>
  </si>
  <si>
    <t>EA-17</t>
  </si>
  <si>
    <t>47.1</t>
  </si>
  <si>
    <t>42.4</t>
  </si>
  <si>
    <t>41.9</t>
  </si>
  <si>
    <t>40.9</t>
  </si>
  <si>
    <t>40.8</t>
  </si>
  <si>
    <t>41.6</t>
  </si>
  <si>
    <t>44.5</t>
  </si>
  <si>
    <t>in %</t>
  </si>
  <si>
    <t>Tax wedges for a single worker with 67 % of average earnings, no children</t>
  </si>
  <si>
    <t>2000-2012</t>
  </si>
  <si>
    <t>50.7</t>
  </si>
  <si>
    <t>49.6</t>
  </si>
  <si>
    <t>49.3</t>
  </si>
  <si>
    <t>49.4</t>
  </si>
  <si>
    <t>49.9</t>
  </si>
  <si>
    <t>50.3</t>
  </si>
  <si>
    <t>36.9</t>
  </si>
  <si>
    <t>36.2</t>
  </si>
  <si>
    <t>35.8</t>
  </si>
  <si>
    <t>36.3</t>
  </si>
  <si>
    <t>31.5</t>
  </si>
  <si>
    <t>32.3</t>
  </si>
  <si>
    <t>35.1</t>
  </si>
  <si>
    <t>33.8</t>
  </si>
  <si>
    <t>32.5</t>
  </si>
  <si>
    <t>33.6</t>
  </si>
  <si>
    <t>40.5</t>
  </si>
  <si>
    <t>40.1</t>
  </si>
  <si>
    <t>38.7</t>
  </si>
  <si>
    <t>39.6</t>
  </si>
  <si>
    <t>39.3</t>
  </si>
  <si>
    <t>39.5</t>
  </si>
  <si>
    <t>36.7</t>
  </si>
  <si>
    <t>36.8</t>
  </si>
  <si>
    <t>37.0</t>
  </si>
  <si>
    <t>46.6</t>
  </si>
  <si>
    <t>47.9</t>
  </si>
  <si>
    <t>46.9</t>
  </si>
  <si>
    <t>47.0</t>
  </si>
  <si>
    <t>45.6</t>
  </si>
  <si>
    <t>39.8</t>
  </si>
  <si>
    <t>37.3</t>
  </si>
  <si>
    <t>37.7</t>
  </si>
  <si>
    <t>18.1</t>
  </si>
  <si>
    <t>17.6</t>
  </si>
  <si>
    <t>16.5</t>
  </si>
  <si>
    <t>19.5</t>
  </si>
  <si>
    <t>16.8</t>
  </si>
  <si>
    <t>16.1</t>
  </si>
  <si>
    <t>14.9</t>
  </si>
  <si>
    <t>16.2</t>
  </si>
  <si>
    <t>16.7</t>
  </si>
  <si>
    <t>19.9</t>
  </si>
  <si>
    <t>20.1</t>
  </si>
  <si>
    <t>35.3</t>
  </si>
  <si>
    <t>35.6</t>
  </si>
  <si>
    <t>35.2</t>
  </si>
  <si>
    <t>36.1</t>
  </si>
  <si>
    <t>35.4</t>
  </si>
  <si>
    <t>36.4</t>
  </si>
  <si>
    <t>35.5</t>
  </si>
  <si>
    <t>34.8</t>
  </si>
  <si>
    <t>38.6</t>
  </si>
  <si>
    <t>35.7</t>
  </si>
  <si>
    <t>35.9</t>
  </si>
  <si>
    <t>34.0</t>
  </si>
  <si>
    <t>34.3</t>
  </si>
  <si>
    <t>36.5</t>
  </si>
  <si>
    <t>43.7</t>
  </si>
  <si>
    <t>46.4</t>
  </si>
  <si>
    <t>46.3</t>
  </si>
  <si>
    <t>43.2</t>
  </si>
  <si>
    <t>42.2</t>
  </si>
  <si>
    <t>42.7</t>
  </si>
  <si>
    <t>42.8</t>
  </si>
  <si>
    <t>44.4</t>
  </si>
  <si>
    <t>17.0</t>
  </si>
  <si>
    <t>17.3</t>
  </si>
  <si>
    <t>18.6</t>
  </si>
  <si>
    <t>11.9</t>
  </si>
  <si>
    <t>41.4</t>
  </si>
  <si>
    <t>41.8</t>
  </si>
  <si>
    <t>41.2</t>
  </si>
  <si>
    <t>39.9</t>
  </si>
  <si>
    <t>42.9</t>
  </si>
  <si>
    <t>42.6</t>
  </si>
  <si>
    <t>40.3</t>
  </si>
  <si>
    <t>38.8</t>
  </si>
  <si>
    <t>31.1</t>
  </si>
  <si>
    <t>29.6</t>
  </si>
  <si>
    <t>27.4</t>
  </si>
  <si>
    <t>27.8</t>
  </si>
  <si>
    <t>28.1</t>
  </si>
  <si>
    <t>28.7</t>
  </si>
  <si>
    <t>29.1</t>
  </si>
  <si>
    <t>29.9</t>
  </si>
  <si>
    <t>28.2</t>
  </si>
  <si>
    <t>27.7</t>
  </si>
  <si>
    <t>29.4</t>
  </si>
  <si>
    <t>28.9</t>
  </si>
  <si>
    <t>51.4</t>
  </si>
  <si>
    <t>48.2</t>
  </si>
  <si>
    <t>43.3</t>
  </si>
  <si>
    <t>47.6</t>
  </si>
  <si>
    <t>16.6</t>
  </si>
  <si>
    <t>17.7</t>
  </si>
  <si>
    <t>17.4</t>
  </si>
  <si>
    <t>17.9</t>
  </si>
  <si>
    <t>18.4</t>
  </si>
  <si>
    <t>33.2</t>
  </si>
  <si>
    <t>33.3</t>
  </si>
  <si>
    <t>33.5</t>
  </si>
  <si>
    <t>44.2</t>
  </si>
  <si>
    <t>43.4</t>
  </si>
  <si>
    <t>37.5</t>
  </si>
  <si>
    <t>37.8</t>
  </si>
  <si>
    <t>37.1</t>
  </si>
  <si>
    <t>33.1</t>
  </si>
  <si>
    <t>34.6</t>
  </si>
  <si>
    <t>32.2</t>
  </si>
  <si>
    <t>32.9</t>
  </si>
  <si>
    <t>32.8</t>
  </si>
  <si>
    <t>32.1</t>
  </si>
  <si>
    <t>44.7</t>
  </si>
  <si>
    <t>44.6</t>
  </si>
  <si>
    <t>39.7</t>
  </si>
  <si>
    <t>34.4</t>
  </si>
  <si>
    <t>34.7</t>
  </si>
  <si>
    <t>36.6</t>
  </si>
  <si>
    <t>48.6</t>
  </si>
  <si>
    <t>47.8</t>
  </si>
  <si>
    <t>40.7</t>
  </si>
  <si>
    <t>28.6</t>
  </si>
  <si>
    <t>30.3</t>
  </si>
  <si>
    <t>30.5</t>
  </si>
  <si>
    <t>30.6</t>
  </si>
  <si>
    <t>30.8</t>
  </si>
  <si>
    <t>29.7</t>
  </si>
  <si>
    <t>34.9</t>
  </si>
  <si>
    <t>34.2</t>
  </si>
  <si>
    <t>23.8</t>
  </si>
  <si>
    <t>24.6</t>
  </si>
  <si>
    <t>26.2</t>
  </si>
  <si>
    <t>27.1</t>
  </si>
  <si>
    <t>27.6</t>
  </si>
  <si>
    <t>26.1</t>
  </si>
  <si>
    <t>28.3</t>
  </si>
  <si>
    <t>34.5</t>
  </si>
  <si>
    <t>Belgique</t>
  </si>
  <si>
    <t>Allemagne</t>
  </si>
  <si>
    <t>France</t>
  </si>
  <si>
    <t>Suède</t>
  </si>
  <si>
    <t>Autriche</t>
  </si>
  <si>
    <t>Bulgarie</t>
  </si>
  <si>
    <t>Chypre</t>
  </si>
  <si>
    <t>Danemark</t>
  </si>
  <si>
    <t>Espagne</t>
  </si>
  <si>
    <t>Estonie </t>
  </si>
  <si>
    <t>Finlande </t>
  </si>
  <si>
    <t>Hongrie </t>
  </si>
  <si>
    <t>Irlande </t>
  </si>
  <si>
    <t>Islande </t>
  </si>
  <si>
    <t>Italie</t>
  </si>
  <si>
    <t>Lettonie</t>
  </si>
  <si>
    <t>Lituanie</t>
  </si>
  <si>
    <t>Luxembourg</t>
  </si>
  <si>
    <t>Malte</t>
  </si>
  <si>
    <t>Norvège</t>
  </si>
  <si>
    <t>Pays-Bas</t>
  </si>
  <si>
    <t>Pologne</t>
  </si>
  <si>
    <t>Portugal</t>
  </si>
  <si>
    <t>Rép. tchèque</t>
  </si>
  <si>
    <t>Roumanie</t>
  </si>
  <si>
    <t>Slovaquie</t>
  </si>
  <si>
    <t>Slovénie</t>
  </si>
  <si>
    <t>Seuil de revenu fiscal P90 (nominal)</t>
  </si>
  <si>
    <t>Seuil de revenu imposable P99.99 (nominal)</t>
  </si>
  <si>
    <t>Seuil de revenu fiscal P95 (nominal)</t>
  </si>
  <si>
    <t>Revenu imposable seuil top 10%</t>
  </si>
  <si>
    <t>Revenu imposable seuil top 5%</t>
  </si>
  <si>
    <t>Revenu imposable seuil top 0,01%</t>
  </si>
  <si>
    <t>Part dans l'impôt total P90-99</t>
  </si>
  <si>
    <t>LF09, exécution 2007</t>
  </si>
  <si>
    <t>LF10, exécution 2008</t>
  </si>
  <si>
    <t>LF11, exécution 2009</t>
  </si>
  <si>
    <t>LF13, exécution 2011</t>
  </si>
  <si>
    <t>LF14, exécution 2012</t>
  </si>
  <si>
    <t>LF12, exécution 2010</t>
  </si>
  <si>
    <t>LF08, tendances pour 2006</t>
  </si>
  <si>
    <t>LF07, tendances pour 2005</t>
  </si>
  <si>
    <t>LF06, tendances pour 2004</t>
  </si>
  <si>
    <t>LF04, évaluations révisées pour 2003</t>
  </si>
  <si>
    <t>LF04, tendances pour 2002</t>
  </si>
  <si>
    <t>LF03, tendances pour 2001</t>
  </si>
  <si>
    <t>LF02, tendances pour 2000</t>
  </si>
  <si>
    <t>LF01, tendances pour 1999</t>
  </si>
  <si>
    <t>LF00, tendances pour 1998</t>
  </si>
  <si>
    <t>Montants bruts d'imposition DGFIp</t>
  </si>
  <si>
    <t>IR/PIB</t>
  </si>
  <si>
    <t>LF14, correction 2013</t>
  </si>
  <si>
    <t>Eurostat</t>
  </si>
  <si>
    <t>IR/PO</t>
  </si>
  <si>
    <t>http://www.usgovernmentrevenue.com/revenue_chart_1900_2015USp_15s1li011mcn_11f_Federal_Income_Taxes#copypaste</t>
  </si>
  <si>
    <t>Taux moyen d'imposition P0-90</t>
  </si>
  <si>
    <t>Taux moyen d'imposition P90</t>
  </si>
  <si>
    <t>Taux moyen d'imposition P95</t>
  </si>
  <si>
    <t>Taux moyen d'imposition P99</t>
  </si>
  <si>
    <t>Taux moyen d'imposition P99.9</t>
  </si>
  <si>
    <t>Données apres.xls de Pierre Villa (base 1962)</t>
  </si>
  <si>
    <t xml:space="preserve">Source </t>
  </si>
  <si>
    <t>COTISATIONS SOCIALES TOTALES RECUES PAR L'ETAT</t>
  </si>
  <si>
    <t>CST</t>
  </si>
  <si>
    <t>COTISATIONS SOCIALES VERSEES PAR LES MENAGES (COMPTE D-AFFECTATION)</t>
  </si>
  <si>
    <t>CSM  = CSS + CSEI</t>
  </si>
  <si>
    <t>COTISATIONS SOCIALES EMPLOYEURS VERSEES PAR LE SECTEUR PRIVE</t>
  </si>
  <si>
    <t>CSP = CSE + CSF</t>
  </si>
  <si>
    <t>COTISATIONS SOCIALES EMPLOYEURS DES ADMINISTRATIONS</t>
  </si>
  <si>
    <t>CSG</t>
  </si>
  <si>
    <t>COTISATIONS SOCIALES EMPLOYEURS DES I.F.</t>
  </si>
  <si>
    <t>CSF</t>
  </si>
  <si>
    <t>COTISATIONS SOCIALES EMPLOYEURS DES E.N.F. ET DES MENAGES (EXPLOITATION)</t>
  </si>
  <si>
    <t>CSE</t>
  </si>
  <si>
    <t>COTISATIONS SOCIALES VERSEES PAR LES SALARIES (AFFECTATION DES MENAGES)</t>
  </si>
  <si>
    <t>CSS</t>
  </si>
  <si>
    <t>IMPOT SUR LES SOCIETES (I.F.)</t>
  </si>
  <si>
    <t>ISF</t>
  </si>
  <si>
    <t>IMPOT SUR LES SOCIETES (E.N.F.)</t>
  </si>
  <si>
    <t>ISE</t>
  </si>
  <si>
    <t>IMPOTS INDIRECTS TOTAUX Y-C-DTI (EN MILLIONS DE FRANCS COURANTS)</t>
  </si>
  <si>
    <t>IIT</t>
  </si>
  <si>
    <t>IMPOT SUR LE REVENU DES MENAGES</t>
  </si>
  <si>
    <t>IRM</t>
  </si>
  <si>
    <t xml:space="preserve">Nom de la série  </t>
  </si>
  <si>
    <t>Variable</t>
  </si>
  <si>
    <t>CSP</t>
  </si>
  <si>
    <t>CSM</t>
  </si>
  <si>
    <t>CSEI</t>
  </si>
  <si>
    <t>Données etat.xls de Pierre Villa (base 1935)</t>
  </si>
  <si>
    <t>IMPOTS RECUS PAR LES COLLECTIVITES LOCALES EN G.F. COURANTS</t>
  </si>
  <si>
    <t>TAXG2</t>
  </si>
  <si>
    <t>IMPOTS RECUS PAR L-ETAT EN G.F. COURANTS</t>
  </si>
  <si>
    <t>TAXG1</t>
  </si>
  <si>
    <t>COTISATIONS SOCIALES RECUES PAR LA SECURITE SOCIALE EN G.F. COURANTS</t>
  </si>
  <si>
    <t>CSG2</t>
  </si>
  <si>
    <t>COTISATIONS SOCIALES RECUES PAR L-ETAT EN G.F. COURANTS</t>
  </si>
  <si>
    <t>CSG1</t>
  </si>
  <si>
    <t>TAXG3</t>
  </si>
  <si>
    <t>COTISATIONS SOCIALES VERSEES PAR MENAGES(E.I.+EMPL.MAISON) (AFFECTATION)</t>
  </si>
  <si>
    <t>CST = CSP + CSM + CSG</t>
  </si>
  <si>
    <t>IR/PO Villa</t>
  </si>
  <si>
    <t>IFS Fiscal Facts</t>
  </si>
  <si>
    <t>Share of GDP</t>
  </si>
  <si>
    <t>Income tax</t>
  </si>
  <si>
    <t>GDP</t>
  </si>
  <si>
    <t>Citer cette source :</t>
  </si>
  <si>
    <t>Auteurs :</t>
  </si>
  <si>
    <t>Contacts :</t>
  </si>
  <si>
    <t>Mathias André, mathias.andre@ipp.eu</t>
  </si>
  <si>
    <t>CSG+CRDS+PL (n)</t>
  </si>
  <si>
    <t>CSG (n)</t>
  </si>
  <si>
    <t>IRPP (n+1)</t>
  </si>
  <si>
    <t>PIB</t>
  </si>
  <si>
    <t>CSG/PIB</t>
  </si>
  <si>
    <t xml:space="preserve">  CSG affectée à la CNSA</t>
  </si>
  <si>
    <t>(IR(n)+CSG+CRDS)/PO</t>
  </si>
  <si>
    <t>IR(n+1)/PIB</t>
  </si>
  <si>
    <t>(IR(n+1)+CSG+CRDS)/PIB</t>
  </si>
  <si>
    <t>Part des recettes de l’impôt sur le revenu dans le PIB (France, Etats-Unis, Grande-Bretagne)</t>
  </si>
  <si>
    <t>Graphique 1</t>
  </si>
  <si>
    <t>Graphique 2</t>
  </si>
  <si>
    <t>Graphique 3</t>
  </si>
  <si>
    <t>Graphique 4</t>
  </si>
  <si>
    <t>Graphique 5</t>
  </si>
  <si>
    <t>Graphique 6</t>
  </si>
  <si>
    <t>Part l’impôt sur le revenu dans les prélèvements obligatoires</t>
  </si>
  <si>
    <t>Seuil supérieur d’imposition et hauts revenus</t>
  </si>
  <si>
    <t>Taux moyens d’imposition en France</t>
  </si>
  <si>
    <t>Graphiques</t>
  </si>
  <si>
    <t>Données</t>
  </si>
  <si>
    <t>Graphique 7</t>
  </si>
  <si>
    <t>Taux marginaux supérieurs depuis 1995 en Europe</t>
  </si>
  <si>
    <t>Mathias André et Malka Guillot</t>
  </si>
  <si>
    <t>Malka Guillot, malka.guillot@ipp.eu</t>
  </si>
  <si>
    <t>Royaume-Uni</t>
  </si>
  <si>
    <t>Grèce</t>
  </si>
  <si>
    <t>Source</t>
  </si>
  <si>
    <t>Titre</t>
  </si>
  <si>
    <t>Date</t>
  </si>
  <si>
    <t>Unité</t>
  </si>
  <si>
    <t>Horizon</t>
  </si>
  <si>
    <t xml:space="preserve">% of total labour costs </t>
  </si>
  <si>
    <t>Sources</t>
  </si>
  <si>
    <t>The British Economy key statistics 1900-1970</t>
  </si>
  <si>
    <t xml:space="preserve">Income/NIC </t>
  </si>
  <si>
    <t>million £</t>
  </si>
  <si>
    <t>billion £</t>
  </si>
  <si>
    <t>UK macro series</t>
  </si>
  <si>
    <t>Séries historique de comptabilité nationale</t>
  </si>
  <si>
    <t>1914-1985</t>
  </si>
  <si>
    <t>PO (mds FRF)</t>
  </si>
  <si>
    <t>PO (mds €)</t>
  </si>
  <si>
    <t>Mds FRF courants</t>
  </si>
  <si>
    <t>PO (millions FRF)</t>
  </si>
  <si>
    <t>Part des impôts dans le PIB et les PO</t>
  </si>
  <si>
    <t>1915-2014</t>
  </si>
  <si>
    <t>Cepii (données de Pierre Villa)</t>
  </si>
  <si>
    <t>Thomas Piketty, Les Hauts revenus en France au Xxe siècle, Grasset, 2001 - Annexes.</t>
  </si>
  <si>
    <t>Piketty, T., "On the Long-Run Evolution of Inheritance - France 1820-2050", Paris School of Economics, Working Paper, 2010, 424 p. - data appendix.</t>
  </si>
  <si>
    <t>Évaluations, voies et moyens (annexes des lois de finances annuelles)</t>
  </si>
  <si>
    <t>Pik01 :</t>
  </si>
  <si>
    <t>Pik10 :</t>
  </si>
  <si>
    <t>EVM :</t>
  </si>
  <si>
    <t>USData :</t>
  </si>
  <si>
    <t>Références</t>
  </si>
  <si>
    <t>% du PIB</t>
  </si>
  <si>
    <t>mds €</t>
  </si>
  <si>
    <t>mds FRF</t>
  </si>
  <si>
    <t>PIB FRF 1915-1949</t>
  </si>
  <si>
    <t>PIB € 1915-1949</t>
  </si>
  <si>
    <t>PIB 1949-2014 (base 2010)</t>
  </si>
  <si>
    <t>PIB 1915-2014</t>
  </si>
  <si>
    <t xml:space="preserve">Insee : </t>
  </si>
  <si>
    <t>Comptabilité nationale</t>
  </si>
  <si>
    <t>Insee, t1.101</t>
  </si>
  <si>
    <t>Données Villa</t>
  </si>
  <si>
    <t>Proxy "TPO" Villa</t>
  </si>
  <si>
    <t>Taux PO</t>
  </si>
  <si>
    <t>US Data</t>
  </si>
  <si>
    <t>UK Series</t>
  </si>
  <si>
    <t>PO Pik10</t>
  </si>
  <si>
    <t>US Individual Income Tax</t>
  </si>
  <si>
    <t>UK Individual Income Tax</t>
  </si>
  <si>
    <t xml:space="preserve">PO Piketty 2010 </t>
  </si>
  <si>
    <t xml:space="preserve">"PO" Villa </t>
  </si>
  <si>
    <t>PO (base 2010)</t>
  </si>
  <si>
    <t>Insee, t_3211</t>
  </si>
  <si>
    <t>mds FRF-€</t>
  </si>
  <si>
    <t>Impôt total émis</t>
  </si>
  <si>
    <t>Pik01, tab A-2, col. 5</t>
  </si>
  <si>
    <t>Pik10, tab. A0, col. B</t>
  </si>
  <si>
    <t>Pik10, tab. A9, col. B</t>
  </si>
  <si>
    <t>Pik10, tab. A0, col. CH</t>
  </si>
  <si>
    <t>milliers FRF</t>
  </si>
  <si>
    <t>Impôt total émis (calage 1998)</t>
  </si>
  <si>
    <t>Montants IR</t>
  </si>
  <si>
    <t>Montants CSG+CRDS</t>
  </si>
  <si>
    <t>Données CSG-CRDS (Pik10)</t>
  </si>
  <si>
    <t>Rapports annuels DGI puis DGFIP</t>
  </si>
  <si>
    <t>EVM pour 1997 - 2013 (IR reçu net pour l'année dans rapports DGI-DGFip)</t>
  </si>
  <si>
    <t>Précisions paragraphe dans exécutions voies et moyens</t>
  </si>
  <si>
    <t>Foyers imposables</t>
  </si>
  <si>
    <t>Foyers fiscaux</t>
  </si>
  <si>
    <t>Nombre de foyers</t>
  </si>
  <si>
    <t>1914-2014</t>
  </si>
  <si>
    <t>Millions de foyers</t>
  </si>
  <si>
    <t>Données fiscales DGFip</t>
  </si>
  <si>
    <t>Pik01, tab. H-1, col. (10) et tab. A-2, col. (2)</t>
  </si>
  <si>
    <t>Nombre d'avis d'impositions; rapports de performance DGI et d'activité DGFip</t>
  </si>
  <si>
    <t>Foyers imposables dans IRCom</t>
  </si>
  <si>
    <t>Note :</t>
  </si>
  <si>
    <t>La différence entre les avis d'imposition et les foyers imposables provient des différentes réductions et crédits d'impôts et dans la période principalement de la prime pour l'emploi.</t>
  </si>
  <si>
    <t>Part de la CSG dans le PIB</t>
  </si>
  <si>
    <t>1990-2014</t>
  </si>
  <si>
    <t>PikEtAl10 :</t>
  </si>
  <si>
    <t>Landais, C., Piketty, T. et Saez, E. (2011) Pour une révolution fiscale, Le Seuil, Paris - Annexes Tableaux et graphiques.</t>
  </si>
  <si>
    <t>Milliards d'euros</t>
  </si>
  <si>
    <t xml:space="preserve">CSG + CRDS </t>
  </si>
  <si>
    <t>CRDS</t>
  </si>
  <si>
    <t>IR</t>
  </si>
  <si>
    <t xml:space="preserve">PikEtAl10 : Données du graphique G2-2 </t>
  </si>
  <si>
    <t>Source : Comptes nationaux - Base 2005, Insee. Compte t3.212 Principaux impôts par catégorie</t>
  </si>
  <si>
    <t>(IR+CSG+CRDS)/PIB</t>
  </si>
  <si>
    <t>Inflation (Piketty 2001)</t>
  </si>
  <si>
    <t>1914-2014 : Cent ans d'impôt sur le revenu</t>
  </si>
  <si>
    <r>
      <rPr>
        <i/>
        <sz val="11"/>
        <color theme="1"/>
        <rFont val="Calibri"/>
        <family val="2"/>
        <scheme val="minor"/>
      </rPr>
      <t>1914-2014 : Cent ans d'impôt sur le revenu - Annexes</t>
    </r>
    <r>
      <rPr>
        <sz val="11"/>
        <color theme="1"/>
        <rFont val="Calibri"/>
        <family val="2"/>
        <scheme val="minor"/>
      </rPr>
      <t>, Institut des politiques publiques, Note 12, juillet 2014.</t>
    </r>
  </si>
  <si>
    <t>Ce document regroupe les annexes relatives à la Note 12 de l'IPP sur les cent ans de l'impôt sur le revenu (IR). Il fournit les données nécessaires à l'élaboration des graphiques, qui sont eux regroupés en fin de ce document. Pour chaque série statistique, il est indiqué si elle est calculée (en gris) ou de quelle source elle est tirée. Dans la mesure du possible, les liens url vers les documents externes sont fournis et les références datées.</t>
  </si>
  <si>
    <t>Inflation</t>
  </si>
  <si>
    <t>1914-2013</t>
  </si>
  <si>
    <t>Distribution des revenus et part des impôts</t>
  </si>
  <si>
    <t>Pik01, Annexes B-21 ; Modèles TAXIPP après 1998</t>
  </si>
  <si>
    <t>Pik01, Annexes B-22.</t>
  </si>
  <si>
    <t>Pik01, Annexes G-22.</t>
  </si>
  <si>
    <t>Pik01, Annexes B-8.</t>
  </si>
  <si>
    <t>(4) Taux moyen (réels) fonction du revenu fiscal (ie avant abattements et déductions)</t>
  </si>
  <si>
    <t>(1) Estimations entre 1915 et 1998 tirées de T. Piketty, Les hauts revenus en France au XXe siècle. Inégalités et redistribution 1901-1998, Grasset (2001) (tableaux B-10, B-19 et B-21) ; Modèle TAXIPP après 1998.</t>
  </si>
  <si>
    <t>Taux et seuils supérieurs de revenus</t>
  </si>
  <si>
    <t>Barèmes IPP : Impôt sur le revenu, Institut des politiques publiques, avril 2014</t>
  </si>
  <si>
    <t>Top personal income tax rates in Europe</t>
  </si>
  <si>
    <t>Income Tax</t>
  </si>
  <si>
    <t>UK Net receipt 1975 - table 6 p. 61 (53/859)</t>
  </si>
  <si>
    <t>UK Net receipt 1966- table 6 p. 61 (53/859)</t>
  </si>
  <si>
    <t>UK Net receipt 1947- table 27 p. 60</t>
  </si>
  <si>
    <t>UK Net receipt 1957- table 19 p. 53</t>
  </si>
  <si>
    <t>UK Net receipt 1938 - table 37 p. 49</t>
  </si>
  <si>
    <t>UK Net receipt 1929-to 30 - table 42 p. 66</t>
  </si>
  <si>
    <t>UK Net receipt 1920-to 21 - table 57 p. 94</t>
  </si>
  <si>
    <t>Inland revenue reports</t>
  </si>
  <si>
    <t>The british economy key statistics 1900-1970</t>
  </si>
  <si>
    <t>1911-2011</t>
  </si>
  <si>
    <t xml:space="preserve">IFS : Institute for fiscal studies </t>
  </si>
  <si>
    <t>Share of GDP (with NIC)</t>
  </si>
  <si>
    <t>Date and pages of reports</t>
  </si>
  <si>
    <t>Reports of the Commissioners of Her Majesty's Inland revenue.</t>
  </si>
  <si>
    <t xml:space="preserve"> NB : Before 2921, Southern Ireland is included in the data</t>
  </si>
  <si>
    <t>UK Net receipts - Statistics 1980</t>
  </si>
  <si>
    <t>Cite this source :</t>
  </si>
  <si>
    <t>Authors :</t>
  </si>
  <si>
    <t>Note IPP 12 - Annexes : Tableaux et graphiques</t>
  </si>
  <si>
    <t>1914-2014 : One hundred years of income tax in France</t>
  </si>
  <si>
    <t>IPP Note 12 - Appendix : Tables et graphs</t>
  </si>
  <si>
    <t>Data</t>
  </si>
  <si>
    <t>Graphs</t>
  </si>
  <si>
    <t>Graph 1</t>
  </si>
  <si>
    <t>Graph 2</t>
  </si>
  <si>
    <t>Graph 3</t>
  </si>
  <si>
    <t>Graph 4</t>
  </si>
  <si>
    <t>Graph 5</t>
  </si>
  <si>
    <t>Graph 6</t>
  </si>
  <si>
    <t>Graph 7</t>
  </si>
  <si>
    <t>Income distribution and tax receipts</t>
  </si>
  <si>
    <t>Taxable households</t>
  </si>
  <si>
    <t>Share of income tax receipts in GDP (France, USA, UK)</t>
  </si>
  <si>
    <t>Share of income tax receipts in total public revenues</t>
  </si>
  <si>
    <t>Impôt payé par catégorie de revenus</t>
  </si>
  <si>
    <t>Paid income tax by income category</t>
  </si>
  <si>
    <t>Part des foyers imposables depuis 1914</t>
  </si>
  <si>
    <t>Share of taxable households</t>
  </si>
  <si>
    <t>Top rates and brackets of income</t>
  </si>
  <si>
    <t>Top marginal tax rates since 1995 in Europe</t>
  </si>
  <si>
    <t>Average tax rate in France</t>
  </si>
  <si>
    <t>Top bracket and top incomes</t>
  </si>
  <si>
    <t>This document presents the appendix of the IPP Briefing Note 12 "1914-2014: One hundred years of income tax in France". It provides detailed data and sources for the graphs presented in the Note. For each statistical series, sources are given if needed or it is indicated in grey if cells are results of calculations. Each time possible, hypertexts are given with detailed references and dates.</t>
  </si>
  <si>
    <r>
      <rPr>
        <i/>
        <sz val="11"/>
        <color theme="1"/>
        <rFont val="Calibri"/>
        <family val="2"/>
        <scheme val="minor"/>
      </rPr>
      <t>1914-2014 : One hundred years of income tax in France - appendix</t>
    </r>
    <r>
      <rPr>
        <sz val="11"/>
        <color theme="1"/>
        <rFont val="Calibri"/>
        <family val="2"/>
        <scheme val="minor"/>
      </rPr>
      <t>, IPP Briefing Note 12, July 2014.</t>
    </r>
  </si>
  <si>
    <t xml:space="preserve">Share of tax receipt (% GDP) </t>
  </si>
  <si>
    <t>CSG (% GDP)</t>
  </si>
  <si>
    <t>National accounts - historical series</t>
  </si>
  <si>
    <t>Déflateur cumulé sans passage par le log</t>
  </si>
  <si>
    <t>Seuil supérieur du barème sans passage par le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</si>
</sst>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164" formatCode="#,##0\ [$FRF]"/>
    <numFmt numFmtId="165" formatCode="#,##0\ &quot;€&quot;"/>
    <numFmt numFmtId="166" formatCode="\$#,##0\ ;\(\$#,##0\)"/>
    <numFmt numFmtId="167" formatCode="0.0%"/>
    <numFmt numFmtId="168" formatCode="0.0"/>
    <numFmt numFmtId="169" formatCode="0.0000"/>
    <numFmt numFmtId="170" formatCode="#,##0.000\ &quot;€&quot;"/>
    <numFmt numFmtId="171" formatCode="#,##0.0"/>
    <numFmt numFmtId="172" formatCode="0.000"/>
    <numFmt numFmtId="173" formatCode="#,##0.00\ &quot;€&quot;"/>
  </numFmts>
  <fonts count="32">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sz val="10"/>
      <name val="Arial"/>
      <family val="2"/>
    </font>
    <font>
      <sz val="12"/>
      <color indexed="24"/>
      <name val="Arial"/>
      <family val="2"/>
    </font>
    <font>
      <b/>
      <sz val="8"/>
      <color indexed="24"/>
      <name val="Times New Roman"/>
      <family val="1"/>
    </font>
    <font>
      <sz val="8"/>
      <color indexed="24"/>
      <name val="Times New Roman"/>
      <family val="1"/>
    </font>
    <font>
      <sz val="12"/>
      <color indexed="24"/>
      <name val="Arial"/>
      <family val="2"/>
    </font>
    <font>
      <b/>
      <sz val="8"/>
      <color indexed="24"/>
      <name val="Times New Roman"/>
      <family val="1"/>
    </font>
    <font>
      <sz val="8"/>
      <color indexed="24"/>
      <name val="Times New Roman"/>
      <family val="1"/>
    </font>
    <font>
      <sz val="11"/>
      <color theme="7" tint="0.39997558519241921"/>
      <name val="Calibri"/>
      <family val="2"/>
      <scheme val="minor"/>
    </font>
    <font>
      <u/>
      <sz val="11"/>
      <color theme="1"/>
      <name val="Calibri"/>
      <family val="2"/>
      <scheme val="minor"/>
    </font>
    <font>
      <sz val="10"/>
      <name val="Arial"/>
      <family val="2"/>
    </font>
    <font>
      <sz val="12"/>
      <color indexed="24"/>
      <name val="Arial"/>
      <family val="2"/>
    </font>
    <font>
      <b/>
      <sz val="8"/>
      <color indexed="24"/>
      <name val="Times New Roman"/>
      <family val="1"/>
    </font>
    <font>
      <sz val="8"/>
      <color indexed="24"/>
      <name val="Times New Roman"/>
      <family val="1"/>
    </font>
    <font>
      <sz val="11"/>
      <name val="Arial"/>
      <family val="2"/>
    </font>
    <font>
      <u/>
      <sz val="11"/>
      <color theme="10"/>
      <name val="Calibri"/>
      <family val="2"/>
      <scheme val="minor"/>
    </font>
    <font>
      <sz val="5"/>
      <name val="Arial"/>
      <family val="2"/>
    </font>
    <font>
      <b/>
      <sz val="10"/>
      <name val="Arial"/>
      <family val="2"/>
    </font>
    <font>
      <sz val="12"/>
      <name val="Arial Narrow"/>
      <family val="2"/>
    </font>
    <font>
      <sz val="12"/>
      <name val="Arial"/>
      <family val="2"/>
    </font>
    <font>
      <sz val="10"/>
      <color rgb="FF000000"/>
      <name val="Arial Unicode MS"/>
      <family val="2"/>
    </font>
    <font>
      <sz val="10"/>
      <color theme="1"/>
      <name val="Times New Roman"/>
      <family val="1"/>
    </font>
    <font>
      <sz val="10"/>
      <name val="Courier"/>
      <family val="3"/>
    </font>
    <font>
      <i/>
      <sz val="11"/>
      <color theme="1"/>
      <name val="Calibri"/>
      <family val="2"/>
      <scheme val="minor"/>
    </font>
    <font>
      <b/>
      <sz val="14"/>
      <color theme="8" tint="-0.249977111117893"/>
      <name val="Calibri"/>
      <family val="2"/>
      <scheme val="minor"/>
    </font>
    <font>
      <u/>
      <sz val="11"/>
      <color theme="8" tint="-0.249977111117893"/>
      <name val="Calibri"/>
      <family val="2"/>
      <scheme val="minor"/>
    </font>
    <font>
      <b/>
      <i/>
      <sz val="12"/>
      <color theme="8" tint="-0.249977111117893"/>
      <name val="Calibri"/>
      <family val="2"/>
      <scheme val="minor"/>
    </font>
  </fonts>
  <fills count="13">
    <fill>
      <patternFill patternType="none"/>
    </fill>
    <fill>
      <patternFill patternType="gray125"/>
    </fill>
    <fill>
      <patternFill patternType="solid">
        <fgColor theme="8"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bgColor indexed="64"/>
      </patternFill>
    </fill>
    <fill>
      <patternFill patternType="solid">
        <fgColor theme="0" tint="-0.249977111117893"/>
        <bgColor indexed="64"/>
      </patternFill>
    </fill>
    <fill>
      <patternFill patternType="solid">
        <fgColor theme="7" tint="0.39997558519241921"/>
        <bgColor indexed="64"/>
      </patternFill>
    </fill>
  </fills>
  <borders count="41">
    <border>
      <left/>
      <right/>
      <top/>
      <bottom/>
      <diagonal/>
    </border>
    <border>
      <left/>
      <right/>
      <top style="double">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theme="8" tint="-0.24994659260841701"/>
      </left>
      <right/>
      <top style="thin">
        <color theme="8" tint="-0.24994659260841701"/>
      </top>
      <bottom/>
      <diagonal/>
    </border>
    <border>
      <left/>
      <right/>
      <top style="thin">
        <color theme="8" tint="-0.24994659260841701"/>
      </top>
      <bottom/>
      <diagonal/>
    </border>
    <border>
      <left/>
      <right style="thin">
        <color theme="8" tint="-0.24994659260841701"/>
      </right>
      <top style="thin">
        <color theme="8" tint="-0.24994659260841701"/>
      </top>
      <bottom/>
      <diagonal/>
    </border>
    <border>
      <left/>
      <right style="thin">
        <color theme="8" tint="-0.24994659260841701"/>
      </right>
      <top/>
      <bottom/>
      <diagonal/>
    </border>
    <border>
      <left style="thin">
        <color theme="8" tint="-0.24994659260841701"/>
      </left>
      <right/>
      <top/>
      <bottom/>
      <diagonal/>
    </border>
    <border>
      <left style="thin">
        <color theme="8" tint="-0.24994659260841701"/>
      </left>
      <right/>
      <top/>
      <bottom style="thin">
        <color theme="8" tint="-0.24994659260841701"/>
      </bottom>
      <diagonal/>
    </border>
    <border>
      <left/>
      <right/>
      <top/>
      <bottom style="thin">
        <color theme="8" tint="-0.24994659260841701"/>
      </bottom>
      <diagonal/>
    </border>
    <border>
      <left/>
      <right style="thin">
        <color theme="8" tint="-0.24994659260841701"/>
      </right>
      <top/>
      <bottom style="thin">
        <color theme="8" tint="-0.24994659260841701"/>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0">
    <xf numFmtId="0" fontId="0" fillId="0" borderId="0"/>
    <xf numFmtId="9" fontId="1" fillId="0" borderId="0" applyFont="0" applyFill="0" applyBorder="0" applyAlignment="0" applyProtection="0"/>
    <xf numFmtId="0" fontId="3" fillId="0" borderId="0"/>
    <xf numFmtId="0" fontId="6" fillId="0" borderId="0"/>
    <xf numFmtId="0" fontId="7"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3" fontId="7" fillId="0" borderId="0" applyFont="0" applyFill="0" applyBorder="0" applyAlignment="0" applyProtection="0"/>
    <xf numFmtId="166" fontId="7" fillId="0" borderId="0" applyFont="0" applyFill="0" applyBorder="0" applyAlignment="0" applyProtection="0"/>
    <xf numFmtId="0" fontId="7" fillId="0" borderId="1" applyNumberFormat="0" applyFont="0" applyFill="0" applyAlignment="0" applyProtection="0"/>
    <xf numFmtId="2" fontId="7" fillId="0" borderId="0" applyFont="0" applyFill="0" applyBorder="0" applyAlignment="0" applyProtection="0"/>
    <xf numFmtId="0" fontId="10"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3" fontId="10" fillId="0" borderId="0" applyFont="0" applyFill="0" applyBorder="0" applyAlignment="0" applyProtection="0"/>
    <xf numFmtId="166" fontId="10" fillId="0" borderId="0" applyFont="0" applyFill="0" applyBorder="0" applyAlignment="0" applyProtection="0"/>
    <xf numFmtId="0" fontId="10" fillId="0" borderId="1" applyNumberFormat="0" applyFont="0" applyFill="0" applyAlignment="0" applyProtection="0"/>
    <xf numFmtId="2" fontId="10" fillId="0" borderId="0" applyFont="0" applyFill="0" applyBorder="0" applyAlignment="0" applyProtection="0"/>
    <xf numFmtId="0" fontId="10" fillId="0" borderId="0"/>
    <xf numFmtId="0" fontId="15" fillId="0" borderId="0"/>
    <xf numFmtId="0" fontId="16"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3" fontId="16" fillId="0" borderId="0" applyFont="0" applyFill="0" applyBorder="0" applyAlignment="0" applyProtection="0"/>
    <xf numFmtId="166" fontId="16" fillId="0" borderId="0" applyFont="0" applyFill="0" applyBorder="0" applyAlignment="0" applyProtection="0"/>
    <xf numFmtId="0" fontId="16" fillId="0" borderId="1" applyNumberFormat="0" applyFont="0" applyFill="0" applyAlignment="0" applyProtection="0"/>
    <xf numFmtId="2" fontId="16" fillId="0" borderId="0" applyFont="0" applyFill="0" applyBorder="0" applyAlignment="0" applyProtection="0"/>
    <xf numFmtId="0" fontId="20" fillId="0" borderId="0" applyNumberFormat="0" applyFill="0" applyBorder="0" applyAlignment="0" applyProtection="0"/>
    <xf numFmtId="44" fontId="1" fillId="0" borderId="0" applyFont="0" applyFill="0" applyBorder="0" applyAlignment="0" applyProtection="0"/>
    <xf numFmtId="0" fontId="27" fillId="0" borderId="0"/>
  </cellStyleXfs>
  <cellXfs count="335">
    <xf numFmtId="0" fontId="0" fillId="0" borderId="0" xfId="0"/>
    <xf numFmtId="0" fontId="0" fillId="0" borderId="0" xfId="0" applyAlignment="1">
      <alignment horizontal="center"/>
    </xf>
    <xf numFmtId="2" fontId="0" fillId="0" borderId="0" xfId="0" applyNumberFormat="1"/>
    <xf numFmtId="0" fontId="0" fillId="0" borderId="0" xfId="0" applyNumberFormat="1"/>
    <xf numFmtId="165" fontId="4" fillId="4" borderId="0" xfId="2" applyNumberFormat="1" applyFont="1" applyFill="1" applyBorder="1" applyAlignment="1">
      <alignment horizontal="center" vertical="center" wrapText="1"/>
    </xf>
    <xf numFmtId="0" fontId="4" fillId="4" borderId="0" xfId="0" applyFont="1" applyFill="1"/>
    <xf numFmtId="0" fontId="0" fillId="4" borderId="0" xfId="0" applyFill="1" applyAlignment="1"/>
    <xf numFmtId="0" fontId="1" fillId="4" borderId="2" xfId="0" applyNumberFormat="1" applyFont="1" applyFill="1" applyBorder="1" applyAlignment="1">
      <alignment horizontal="center" vertical="center"/>
    </xf>
    <xf numFmtId="164" fontId="4" fillId="4" borderId="2" xfId="2" applyNumberFormat="1" applyFont="1" applyFill="1" applyBorder="1" applyAlignment="1">
      <alignment horizontal="center" vertical="center"/>
    </xf>
    <xf numFmtId="0" fontId="5" fillId="2" borderId="3" xfId="2"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2" fontId="2" fillId="2" borderId="4" xfId="0" applyNumberFormat="1" applyFont="1" applyFill="1" applyBorder="1" applyAlignment="1">
      <alignment horizontal="center" vertical="center" wrapText="1"/>
    </xf>
    <xf numFmtId="0" fontId="0" fillId="4" borderId="5" xfId="0" applyFill="1" applyBorder="1" applyAlignment="1">
      <alignment horizontal="center"/>
    </xf>
    <xf numFmtId="165" fontId="1" fillId="4" borderId="6" xfId="0" applyNumberFormat="1" applyFont="1" applyFill="1" applyBorder="1" applyAlignment="1">
      <alignment horizontal="center" vertical="center"/>
    </xf>
    <xf numFmtId="0" fontId="1" fillId="4" borderId="6" xfId="0" applyNumberFormat="1" applyFont="1" applyFill="1" applyBorder="1" applyAlignment="1">
      <alignment horizontal="center" vertical="center"/>
    </xf>
    <xf numFmtId="0" fontId="0" fillId="4" borderId="8" xfId="0" applyFill="1" applyBorder="1" applyAlignment="1">
      <alignment horizontal="center"/>
    </xf>
    <xf numFmtId="165" fontId="1" fillId="4" borderId="0" xfId="0" applyNumberFormat="1" applyFont="1" applyFill="1" applyBorder="1" applyAlignment="1">
      <alignment horizontal="center" vertical="center"/>
    </xf>
    <xf numFmtId="0" fontId="1" fillId="4" borderId="0" xfId="0" applyNumberFormat="1" applyFont="1" applyFill="1" applyBorder="1" applyAlignment="1">
      <alignment horizontal="center" vertical="center"/>
    </xf>
    <xf numFmtId="165" fontId="1" fillId="4" borderId="0" xfId="0" applyNumberFormat="1" applyFont="1" applyFill="1" applyBorder="1" applyAlignment="1">
      <alignment horizontal="center" vertical="center" wrapText="1"/>
    </xf>
    <xf numFmtId="165" fontId="4" fillId="4" borderId="0" xfId="0" applyNumberFormat="1" applyFont="1" applyFill="1" applyBorder="1" applyAlignment="1">
      <alignment horizontal="center" vertical="center"/>
    </xf>
    <xf numFmtId="164" fontId="1" fillId="4" borderId="0" xfId="0" applyNumberFormat="1" applyFont="1" applyFill="1" applyBorder="1" applyAlignment="1">
      <alignment horizontal="center" vertical="center"/>
    </xf>
    <xf numFmtId="164" fontId="4" fillId="4" borderId="0" xfId="2" applyNumberFormat="1" applyFont="1" applyFill="1" applyBorder="1" applyAlignment="1">
      <alignment horizontal="center" vertical="center"/>
    </xf>
    <xf numFmtId="0" fontId="0" fillId="4" borderId="9" xfId="0" applyFill="1" applyBorder="1" applyAlignment="1">
      <alignment horizontal="center"/>
    </xf>
    <xf numFmtId="164" fontId="13" fillId="4" borderId="0" xfId="0" applyNumberFormat="1" applyFont="1" applyFill="1" applyBorder="1" applyAlignment="1">
      <alignment horizontal="center" vertical="center"/>
    </xf>
    <xf numFmtId="0" fontId="0" fillId="4" borderId="6" xfId="0" applyFill="1" applyBorder="1" applyAlignment="1">
      <alignment wrapText="1"/>
    </xf>
    <xf numFmtId="0" fontId="0" fillId="4" borderId="0" xfId="0" applyFill="1" applyAlignment="1">
      <alignment wrapText="1"/>
    </xf>
    <xf numFmtId="0" fontId="4" fillId="4" borderId="0" xfId="0" applyFont="1" applyFill="1" applyAlignment="1"/>
    <xf numFmtId="0" fontId="0" fillId="4" borderId="6" xfId="0" applyFill="1" applyBorder="1" applyAlignment="1">
      <alignment horizontal="left"/>
    </xf>
    <xf numFmtId="165" fontId="4" fillId="7" borderId="0" xfId="0" applyNumberFormat="1" applyFont="1" applyFill="1" applyBorder="1" applyAlignment="1">
      <alignment horizontal="center" vertical="center"/>
    </xf>
    <xf numFmtId="9" fontId="13" fillId="4" borderId="0" xfId="0" applyNumberFormat="1" applyFont="1" applyFill="1" applyBorder="1" applyAlignment="1">
      <alignment horizontal="center"/>
    </xf>
    <xf numFmtId="167" fontId="4" fillId="4" borderId="0" xfId="0" applyNumberFormat="1" applyFont="1" applyFill="1" applyBorder="1" applyAlignment="1">
      <alignment horizontal="center"/>
    </xf>
    <xf numFmtId="167" fontId="1" fillId="4" borderId="0" xfId="0" applyNumberFormat="1" applyFont="1" applyFill="1" applyBorder="1" applyAlignment="1">
      <alignment horizontal="center" vertical="center"/>
    </xf>
    <xf numFmtId="167" fontId="0" fillId="4" borderId="0" xfId="0" applyNumberFormat="1" applyFill="1" applyBorder="1" applyAlignment="1">
      <alignment horizontal="center"/>
    </xf>
    <xf numFmtId="167" fontId="13" fillId="4" borderId="0" xfId="0" applyNumberFormat="1" applyFont="1" applyFill="1" applyBorder="1" applyAlignment="1">
      <alignment horizontal="center"/>
    </xf>
    <xf numFmtId="0" fontId="0" fillId="0" borderId="0" xfId="0" applyFont="1"/>
    <xf numFmtId="0" fontId="4" fillId="2" borderId="10" xfId="2" applyFont="1" applyFill="1" applyBorder="1" applyAlignment="1">
      <alignment horizontal="center" vertical="justify"/>
    </xf>
    <xf numFmtId="167" fontId="0" fillId="0" borderId="0" xfId="0" applyNumberFormat="1" applyFont="1" applyAlignment="1">
      <alignment horizontal="center"/>
    </xf>
    <xf numFmtId="167" fontId="13" fillId="0" borderId="0" xfId="2" applyNumberFormat="1" applyFont="1" applyAlignment="1">
      <alignment horizontal="center" vertical="justify"/>
    </xf>
    <xf numFmtId="0" fontId="0" fillId="0" borderId="17" xfId="0" applyFont="1" applyBorder="1"/>
    <xf numFmtId="0" fontId="4" fillId="5" borderId="10" xfId="2" applyFont="1" applyFill="1" applyBorder="1" applyAlignment="1">
      <alignment horizontal="center" vertical="justify"/>
    </xf>
    <xf numFmtId="10" fontId="0" fillId="0" borderId="0" xfId="0" applyNumberFormat="1" applyFill="1"/>
    <xf numFmtId="2" fontId="0" fillId="0" borderId="0" xfId="0" applyNumberFormat="1" applyFill="1" applyAlignment="1">
      <alignment horizontal="center"/>
    </xf>
    <xf numFmtId="169" fontId="0" fillId="0" borderId="0" xfId="0" applyNumberFormat="1" applyFill="1" applyAlignment="1">
      <alignment horizontal="center"/>
    </xf>
    <xf numFmtId="0" fontId="4" fillId="0" borderId="0" xfId="18" applyFont="1" applyFill="1" applyAlignment="1">
      <alignment horizontal="center" vertical="justify"/>
    </xf>
    <xf numFmtId="2" fontId="4" fillId="8" borderId="0" xfId="2" applyNumberFormat="1" applyFont="1" applyFill="1" applyBorder="1" applyAlignment="1">
      <alignment horizontal="center" vertical="center"/>
    </xf>
    <xf numFmtId="10" fontId="0" fillId="8" borderId="0" xfId="0" applyNumberFormat="1" applyFill="1" applyBorder="1" applyAlignment="1">
      <alignment horizontal="center"/>
    </xf>
    <xf numFmtId="167" fontId="0" fillId="0" borderId="0" xfId="0" applyNumberFormat="1" applyFill="1" applyAlignment="1">
      <alignment horizontal="center"/>
    </xf>
    <xf numFmtId="0" fontId="0" fillId="0" borderId="0" xfId="0" applyFont="1" applyFill="1" applyAlignment="1">
      <alignment horizontal="center"/>
    </xf>
    <xf numFmtId="0" fontId="14" fillId="0" borderId="0" xfId="0" applyFont="1"/>
    <xf numFmtId="0" fontId="5" fillId="5" borderId="16" xfId="2" applyFont="1" applyFill="1" applyBorder="1" applyAlignment="1">
      <alignment horizontal="center" vertical="center" wrapText="1"/>
    </xf>
    <xf numFmtId="2" fontId="2" fillId="2" borderId="26" xfId="0" applyNumberFormat="1" applyFont="1" applyFill="1" applyBorder="1" applyAlignment="1">
      <alignment horizontal="center" vertical="center" wrapText="1"/>
    </xf>
    <xf numFmtId="0" fontId="20" fillId="0" borderId="0" xfId="27"/>
    <xf numFmtId="0" fontId="2" fillId="0" borderId="0" xfId="0" applyFont="1"/>
    <xf numFmtId="0" fontId="19" fillId="0" borderId="0" xfId="19" applyNumberFormat="1" applyFont="1" applyFill="1" applyAlignment="1">
      <alignment horizontal="center" vertical="justify"/>
    </xf>
    <xf numFmtId="0" fontId="0" fillId="4" borderId="0" xfId="0" applyFill="1" applyBorder="1" applyAlignment="1">
      <alignment wrapText="1"/>
    </xf>
    <xf numFmtId="0" fontId="21" fillId="0" borderId="0" xfId="0" applyFont="1" applyAlignment="1">
      <alignment horizontal="center" vertical="justify"/>
    </xf>
    <xf numFmtId="0" fontId="0" fillId="0" borderId="0" xfId="0" applyBorder="1"/>
    <xf numFmtId="0" fontId="0" fillId="9" borderId="0" xfId="0" applyFill="1" applyBorder="1"/>
    <xf numFmtId="0" fontId="0" fillId="4" borderId="0" xfId="0" applyFill="1" applyBorder="1" applyAlignment="1">
      <alignment horizontal="center"/>
    </xf>
    <xf numFmtId="171" fontId="0" fillId="0" borderId="0" xfId="0" applyNumberFormat="1" applyAlignment="1">
      <alignment horizontal="right"/>
    </xf>
    <xf numFmtId="170" fontId="0" fillId="3" borderId="0" xfId="0" applyNumberFormat="1" applyFont="1" applyFill="1" applyBorder="1" applyAlignment="1">
      <alignment horizontal="center" vertical="center"/>
    </xf>
    <xf numFmtId="10" fontId="0" fillId="4" borderId="0" xfId="0" applyNumberFormat="1" applyFill="1" applyBorder="1" applyAlignment="1">
      <alignment horizontal="center"/>
    </xf>
    <xf numFmtId="0" fontId="5" fillId="2" borderId="7" xfId="2" applyFont="1" applyFill="1" applyBorder="1" applyAlignment="1">
      <alignment horizontal="center" vertical="center" wrapText="1"/>
    </xf>
    <xf numFmtId="0" fontId="5" fillId="2" borderId="27" xfId="2" applyFont="1" applyFill="1" applyBorder="1" applyAlignment="1">
      <alignment horizontal="center" vertical="center" wrapText="1"/>
    </xf>
    <xf numFmtId="0" fontId="4" fillId="4" borderId="0" xfId="0" applyFont="1" applyFill="1" applyAlignment="1">
      <alignment horizontal="left"/>
    </xf>
    <xf numFmtId="0" fontId="22" fillId="0" borderId="0" xfId="0" applyFont="1" applyFill="1" applyAlignment="1">
      <alignment vertical="center"/>
    </xf>
    <xf numFmtId="171" fontId="0" fillId="0" borderId="0" xfId="0" applyNumberFormat="1" applyBorder="1" applyAlignment="1">
      <alignment horizontal="right"/>
    </xf>
    <xf numFmtId="170" fontId="0" fillId="4" borderId="0" xfId="0" applyNumberFormat="1" applyFill="1"/>
    <xf numFmtId="170" fontId="0" fillId="4" borderId="0" xfId="0" applyNumberFormat="1" applyFill="1" applyAlignment="1">
      <alignment horizontal="right"/>
    </xf>
    <xf numFmtId="0" fontId="23" fillId="0" borderId="0" xfId="0" applyFont="1" applyAlignment="1">
      <alignment horizontal="center" vertical="justify"/>
    </xf>
    <xf numFmtId="0" fontId="24" fillId="0" borderId="0" xfId="0" applyFont="1" applyAlignment="1">
      <alignment horizontal="center" vertical="justify"/>
    </xf>
    <xf numFmtId="168" fontId="24" fillId="0" borderId="0" xfId="0" applyNumberFormat="1" applyFont="1" applyAlignment="1">
      <alignment horizontal="center" vertical="justify"/>
    </xf>
    <xf numFmtId="0" fontId="24" fillId="0" borderId="0" xfId="0" applyFont="1" applyAlignment="1">
      <alignment vertical="justify"/>
    </xf>
    <xf numFmtId="0" fontId="25" fillId="0" borderId="0" xfId="0" applyFont="1" applyAlignment="1">
      <alignment vertical="center"/>
    </xf>
    <xf numFmtId="1" fontId="2" fillId="0" borderId="0" xfId="28" applyNumberFormat="1" applyFont="1"/>
    <xf numFmtId="170" fontId="0" fillId="4" borderId="0" xfId="0" applyNumberFormat="1" applyFill="1" applyBorder="1" applyAlignment="1">
      <alignment horizontal="center"/>
    </xf>
    <xf numFmtId="0" fontId="2" fillId="6" borderId="15" xfId="0" applyNumberFormat="1" applyFont="1" applyFill="1" applyBorder="1" applyAlignment="1">
      <alignment vertical="center"/>
    </xf>
    <xf numFmtId="0" fontId="2" fillId="6" borderId="0" xfId="0" applyNumberFormat="1" applyFont="1" applyFill="1" applyBorder="1" applyAlignment="1">
      <alignment vertical="center"/>
    </xf>
    <xf numFmtId="9" fontId="0" fillId="6" borderId="0" xfId="1" applyFont="1" applyFill="1" applyAlignment="1">
      <alignment horizontal="center"/>
    </xf>
    <xf numFmtId="0" fontId="0" fillId="6" borderId="0" xfId="0" applyFill="1"/>
    <xf numFmtId="2" fontId="2" fillId="6" borderId="6" xfId="0" applyNumberFormat="1" applyFont="1" applyFill="1" applyBorder="1" applyAlignment="1">
      <alignment vertical="center"/>
    </xf>
    <xf numFmtId="2" fontId="2" fillId="6" borderId="28" xfId="0" applyNumberFormat="1" applyFont="1" applyFill="1" applyBorder="1" applyAlignment="1">
      <alignment vertical="center"/>
    </xf>
    <xf numFmtId="2" fontId="2" fillId="6" borderId="0" xfId="0" applyNumberFormat="1" applyFont="1" applyFill="1" applyBorder="1" applyAlignment="1">
      <alignment vertical="center"/>
    </xf>
    <xf numFmtId="2" fontId="2" fillId="6" borderId="14" xfId="0" applyNumberFormat="1" applyFont="1" applyFill="1" applyBorder="1" applyAlignment="1">
      <alignment vertical="center"/>
    </xf>
    <xf numFmtId="172" fontId="0" fillId="4" borderId="0" xfId="0" applyNumberFormat="1" applyFill="1" applyBorder="1" applyAlignment="1">
      <alignment horizontal="center"/>
    </xf>
    <xf numFmtId="170" fontId="28" fillId="4" borderId="0" xfId="0" applyNumberFormat="1" applyFont="1" applyFill="1"/>
    <xf numFmtId="0" fontId="0" fillId="4" borderId="0" xfId="0" applyFill="1"/>
    <xf numFmtId="0" fontId="30" fillId="9" borderId="29" xfId="0" applyFont="1" applyFill="1" applyBorder="1"/>
    <xf numFmtId="0" fontId="0" fillId="9" borderId="30" xfId="0" applyFill="1" applyBorder="1"/>
    <xf numFmtId="0" fontId="0" fillId="9" borderId="31" xfId="0" applyFill="1" applyBorder="1"/>
    <xf numFmtId="0" fontId="0" fillId="9" borderId="12" xfId="0" applyFill="1" applyBorder="1"/>
    <xf numFmtId="0" fontId="0" fillId="9" borderId="32" xfId="0" applyFill="1" applyBorder="1"/>
    <xf numFmtId="0" fontId="0" fillId="9" borderId="33" xfId="0" applyFill="1" applyBorder="1"/>
    <xf numFmtId="0" fontId="30" fillId="9" borderId="33" xfId="0" applyFont="1" applyFill="1" applyBorder="1"/>
    <xf numFmtId="0" fontId="0" fillId="9" borderId="34" xfId="0" applyFill="1" applyBorder="1"/>
    <xf numFmtId="0" fontId="0" fillId="9" borderId="35" xfId="0" applyFill="1" applyBorder="1"/>
    <xf numFmtId="0" fontId="0" fillId="9" borderId="36" xfId="0" applyFill="1" applyBorder="1"/>
    <xf numFmtId="0" fontId="29" fillId="4" borderId="0" xfId="0" applyFont="1" applyFill="1"/>
    <xf numFmtId="9" fontId="1" fillId="4" borderId="6" xfId="0" applyNumberFormat="1" applyFont="1" applyFill="1" applyBorder="1" applyAlignment="1">
      <alignment horizontal="center" vertical="center"/>
    </xf>
    <xf numFmtId="9" fontId="1" fillId="4" borderId="0" xfId="0" applyNumberFormat="1" applyFont="1" applyFill="1" applyBorder="1" applyAlignment="1">
      <alignment horizontal="center" vertical="center"/>
    </xf>
    <xf numFmtId="9" fontId="0" fillId="4" borderId="0" xfId="0" applyNumberFormat="1" applyFill="1" applyBorder="1" applyAlignment="1">
      <alignment horizontal="center"/>
    </xf>
    <xf numFmtId="9" fontId="0" fillId="4" borderId="2" xfId="0" applyNumberFormat="1" applyFill="1" applyBorder="1" applyAlignment="1">
      <alignment horizontal="center"/>
    </xf>
    <xf numFmtId="0" fontId="2" fillId="4" borderId="0" xfId="0" applyFont="1" applyFill="1"/>
    <xf numFmtId="0" fontId="20" fillId="4" borderId="0" xfId="27" applyFill="1"/>
    <xf numFmtId="0" fontId="0" fillId="0" borderId="15" xfId="0" applyBorder="1"/>
    <xf numFmtId="0" fontId="0" fillId="9" borderId="0" xfId="0" applyFill="1"/>
    <xf numFmtId="0" fontId="0" fillId="2" borderId="0" xfId="0" applyFill="1"/>
    <xf numFmtId="0" fontId="2" fillId="9" borderId="15" xfId="0" applyFont="1" applyFill="1" applyBorder="1"/>
    <xf numFmtId="0" fontId="0" fillId="9" borderId="15" xfId="0" applyFill="1" applyBorder="1"/>
    <xf numFmtId="0" fontId="2" fillId="9" borderId="0" xfId="0" applyFont="1" applyFill="1" applyBorder="1"/>
    <xf numFmtId="0" fontId="2" fillId="9" borderId="11" xfId="0" applyFont="1" applyFill="1" applyBorder="1"/>
    <xf numFmtId="0" fontId="0" fillId="9" borderId="18" xfId="0" applyFill="1" applyBorder="1"/>
    <xf numFmtId="0" fontId="2" fillId="9" borderId="12" xfId="0" applyFont="1" applyFill="1" applyBorder="1"/>
    <xf numFmtId="0" fontId="0" fillId="9" borderId="14" xfId="0" applyFill="1" applyBorder="1"/>
    <xf numFmtId="0" fontId="2" fillId="9" borderId="14" xfId="0" applyFont="1" applyFill="1" applyBorder="1"/>
    <xf numFmtId="0" fontId="2" fillId="9" borderId="19" xfId="0" applyFont="1" applyFill="1" applyBorder="1"/>
    <xf numFmtId="0" fontId="0" fillId="9" borderId="20" xfId="0" applyFill="1" applyBorder="1"/>
    <xf numFmtId="0" fontId="0" fillId="9" borderId="21" xfId="0" applyFill="1" applyBorder="1"/>
    <xf numFmtId="0" fontId="2" fillId="2" borderId="0" xfId="0" applyFont="1" applyFill="1"/>
    <xf numFmtId="0" fontId="2" fillId="2" borderId="15" xfId="0" applyFont="1" applyFill="1" applyBorder="1"/>
    <xf numFmtId="0" fontId="2" fillId="2" borderId="0" xfId="0" applyFont="1" applyFill="1" applyBorder="1"/>
    <xf numFmtId="0" fontId="20" fillId="9" borderId="0" xfId="27" applyFill="1" applyBorder="1"/>
    <xf numFmtId="0" fontId="20" fillId="9" borderId="12" xfId="27" applyFill="1" applyBorder="1"/>
    <xf numFmtId="0" fontId="2" fillId="2" borderId="0" xfId="0" applyFont="1" applyFill="1" applyAlignment="1">
      <alignment horizontal="center"/>
    </xf>
    <xf numFmtId="0" fontId="20" fillId="9" borderId="19" xfId="27" applyFill="1" applyBorder="1"/>
    <xf numFmtId="0" fontId="0" fillId="9" borderId="0" xfId="0" applyFill="1" applyBorder="1" applyAlignment="1">
      <alignment horizontal="center"/>
    </xf>
    <xf numFmtId="0" fontId="0" fillId="2" borderId="0" xfId="0" applyFont="1" applyFill="1"/>
    <xf numFmtId="0" fontId="2" fillId="9" borderId="22" xfId="0" applyFont="1" applyFill="1" applyBorder="1"/>
    <xf numFmtId="0" fontId="2" fillId="9" borderId="10" xfId="0" applyFont="1" applyFill="1" applyBorder="1"/>
    <xf numFmtId="0" fontId="20" fillId="9" borderId="20" xfId="27" applyFill="1" applyBorder="1"/>
    <xf numFmtId="0" fontId="0" fillId="9" borderId="10" xfId="0" applyFill="1" applyBorder="1" applyAlignment="1">
      <alignment horizontal="center"/>
    </xf>
    <xf numFmtId="0" fontId="0" fillId="9" borderId="15" xfId="0" applyFill="1" applyBorder="1" applyAlignment="1">
      <alignment horizontal="center"/>
    </xf>
    <xf numFmtId="167" fontId="0" fillId="8" borderId="0" xfId="1" applyNumberFormat="1" applyFont="1" applyFill="1" applyAlignment="1">
      <alignment horizontal="center"/>
    </xf>
    <xf numFmtId="0" fontId="0" fillId="3" borderId="0" xfId="0" applyFill="1" applyAlignment="1">
      <alignment horizontal="center"/>
    </xf>
    <xf numFmtId="0" fontId="0" fillId="4" borderId="0" xfId="0" applyFill="1" applyAlignment="1">
      <alignment horizontal="center"/>
    </xf>
    <xf numFmtId="168" fontId="0" fillId="4" borderId="0" xfId="0" applyNumberFormat="1" applyFill="1" applyAlignment="1">
      <alignment horizontal="center"/>
    </xf>
    <xf numFmtId="0" fontId="0" fillId="9" borderId="18" xfId="0" applyFill="1" applyBorder="1" applyAlignment="1">
      <alignment horizontal="center"/>
    </xf>
    <xf numFmtId="0" fontId="0" fillId="9" borderId="14" xfId="0" applyFill="1" applyBorder="1" applyAlignment="1">
      <alignment horizontal="center"/>
    </xf>
    <xf numFmtId="1" fontId="2" fillId="2" borderId="11" xfId="28" applyNumberFormat="1" applyFont="1" applyFill="1" applyBorder="1"/>
    <xf numFmtId="1" fontId="2" fillId="2" borderId="15" xfId="28" applyNumberFormat="1" applyFont="1" applyFill="1" applyBorder="1" applyAlignment="1">
      <alignment horizontal="center"/>
    </xf>
    <xf numFmtId="0" fontId="2" fillId="2" borderId="15" xfId="28" applyNumberFormat="1" applyFont="1" applyFill="1" applyBorder="1" applyAlignment="1">
      <alignment horizontal="center"/>
    </xf>
    <xf numFmtId="0" fontId="2" fillId="2" borderId="18" xfId="28" applyNumberFormat="1" applyFont="1" applyFill="1" applyBorder="1" applyAlignment="1">
      <alignment horizontal="center"/>
    </xf>
    <xf numFmtId="0" fontId="0" fillId="2" borderId="12" xfId="0" applyFill="1" applyBorder="1"/>
    <xf numFmtId="172" fontId="0" fillId="4" borderId="14" xfId="0" applyNumberFormat="1" applyFill="1" applyBorder="1" applyAlignment="1">
      <alignment horizontal="center"/>
    </xf>
    <xf numFmtId="0" fontId="2" fillId="2" borderId="12" xfId="0" applyFont="1" applyFill="1" applyBorder="1"/>
    <xf numFmtId="172" fontId="0" fillId="8" borderId="0" xfId="0" applyNumberFormat="1" applyFill="1" applyBorder="1" applyAlignment="1">
      <alignment horizontal="center"/>
    </xf>
    <xf numFmtId="172" fontId="0" fillId="8" borderId="14" xfId="0" applyNumberFormat="1" applyFill="1" applyBorder="1" applyAlignment="1">
      <alignment horizontal="center"/>
    </xf>
    <xf numFmtId="0" fontId="0" fillId="0" borderId="14" xfId="0" applyBorder="1"/>
    <xf numFmtId="0" fontId="2" fillId="0" borderId="0" xfId="0" applyFont="1" applyBorder="1"/>
    <xf numFmtId="0" fontId="0" fillId="0" borderId="20" xfId="0" applyBorder="1"/>
    <xf numFmtId="0" fontId="0" fillId="0" borderId="21" xfId="0" applyBorder="1"/>
    <xf numFmtId="1" fontId="2" fillId="10" borderId="15" xfId="28" applyNumberFormat="1" applyFont="1" applyFill="1" applyBorder="1"/>
    <xf numFmtId="0" fontId="2" fillId="10" borderId="15" xfId="0" applyNumberFormat="1" applyFont="1" applyFill="1" applyBorder="1"/>
    <xf numFmtId="0" fontId="2" fillId="10" borderId="18" xfId="0" applyNumberFormat="1" applyFont="1" applyFill="1" applyBorder="1"/>
    <xf numFmtId="0" fontId="0" fillId="4" borderId="0" xfId="0" applyFill="1" applyBorder="1"/>
    <xf numFmtId="164" fontId="0" fillId="4" borderId="0" xfId="0" applyNumberFormat="1" applyFill="1" applyBorder="1"/>
    <xf numFmtId="0" fontId="0" fillId="4" borderId="14" xfId="0" applyFill="1" applyBorder="1"/>
    <xf numFmtId="0" fontId="0" fillId="8" borderId="0" xfId="0" applyFill="1" applyBorder="1"/>
    <xf numFmtId="164" fontId="0" fillId="8" borderId="0" xfId="0" applyNumberFormat="1" applyFill="1" applyBorder="1"/>
    <xf numFmtId="0" fontId="0" fillId="8" borderId="14" xfId="0" applyFill="1" applyBorder="1"/>
    <xf numFmtId="0" fontId="26" fillId="2" borderId="12" xfId="0" applyFont="1" applyFill="1" applyBorder="1" applyAlignment="1">
      <alignment vertical="center"/>
    </xf>
    <xf numFmtId="0" fontId="26" fillId="0" borderId="0" xfId="0" applyFont="1" applyBorder="1" applyAlignment="1">
      <alignment vertical="center"/>
    </xf>
    <xf numFmtId="0" fontId="2" fillId="9" borderId="19" xfId="0" applyFont="1" applyFill="1" applyBorder="1" applyAlignment="1">
      <alignment horizontal="center" vertical="center" wrapText="1"/>
    </xf>
    <xf numFmtId="0" fontId="0" fillId="9" borderId="37" xfId="0" applyFill="1" applyBorder="1" applyAlignment="1"/>
    <xf numFmtId="170" fontId="0" fillId="8" borderId="0" xfId="0" applyNumberFormat="1" applyFill="1" applyBorder="1" applyAlignment="1">
      <alignment horizontal="center"/>
    </xf>
    <xf numFmtId="0" fontId="0" fillId="9" borderId="20" xfId="0" applyFill="1" applyBorder="1" applyAlignment="1">
      <alignment vertical="center" wrapText="1"/>
    </xf>
    <xf numFmtId="0" fontId="0" fillId="9" borderId="20" xfId="0" applyFill="1" applyBorder="1" applyAlignment="1">
      <alignment horizontal="center" vertical="center" wrapText="1"/>
    </xf>
    <xf numFmtId="170" fontId="0" fillId="8" borderId="0" xfId="0" applyNumberFormat="1" applyFont="1" applyFill="1" applyBorder="1" applyAlignment="1">
      <alignment horizontal="center" vertical="center"/>
    </xf>
    <xf numFmtId="165" fontId="0" fillId="8" borderId="0" xfId="0" applyNumberFormat="1" applyFont="1" applyFill="1" applyBorder="1" applyAlignment="1">
      <alignment horizontal="center" vertical="center"/>
    </xf>
    <xf numFmtId="0" fontId="0" fillId="8" borderId="0" xfId="0" applyFill="1" applyBorder="1" applyAlignment="1">
      <alignment horizontal="center"/>
    </xf>
    <xf numFmtId="167" fontId="0" fillId="8" borderId="0" xfId="0" applyNumberFormat="1" applyFill="1" applyBorder="1" applyAlignment="1">
      <alignment horizontal="center"/>
    </xf>
    <xf numFmtId="0" fontId="20" fillId="9" borderId="20" xfId="27" applyFill="1" applyBorder="1" applyAlignment="1">
      <alignment horizontal="center" vertical="center" wrapText="1"/>
    </xf>
    <xf numFmtId="170" fontId="0" fillId="4" borderId="0" xfId="0" applyNumberFormat="1" applyFont="1" applyFill="1" applyBorder="1" applyAlignment="1">
      <alignment horizontal="center" vertical="center"/>
    </xf>
    <xf numFmtId="0" fontId="0" fillId="9" borderId="20" xfId="0" applyFill="1" applyBorder="1" applyAlignment="1">
      <alignment vertical="center"/>
    </xf>
    <xf numFmtId="0" fontId="0" fillId="0" borderId="0" xfId="0" applyAlignment="1">
      <alignment vertical="center"/>
    </xf>
    <xf numFmtId="0" fontId="0" fillId="9" borderId="11" xfId="0" applyFill="1" applyBorder="1" applyAlignment="1">
      <alignment horizontal="center"/>
    </xf>
    <xf numFmtId="0" fontId="0" fillId="9" borderId="18" xfId="0" applyFill="1" applyBorder="1" applyAlignment="1">
      <alignment horizontal="center"/>
    </xf>
    <xf numFmtId="0" fontId="5" fillId="2" borderId="39" xfId="2" applyFont="1" applyFill="1" applyBorder="1" applyAlignment="1">
      <alignment horizontal="center" vertical="center" wrapText="1"/>
    </xf>
    <xf numFmtId="0" fontId="0" fillId="9" borderId="13" xfId="0" applyFill="1" applyBorder="1" applyAlignment="1">
      <alignment wrapText="1"/>
    </xf>
    <xf numFmtId="0" fontId="5" fillId="2" borderId="40" xfId="2" applyFont="1" applyFill="1" applyBorder="1" applyAlignment="1">
      <alignment horizontal="center" vertical="center" wrapText="1"/>
    </xf>
    <xf numFmtId="0" fontId="0" fillId="9" borderId="8" xfId="0" applyFill="1" applyBorder="1" applyAlignment="1">
      <alignment horizontal="center"/>
    </xf>
    <xf numFmtId="0" fontId="0" fillId="9" borderId="21" xfId="0" applyFill="1" applyBorder="1" applyAlignment="1">
      <alignment horizontal="center"/>
    </xf>
    <xf numFmtId="0" fontId="4" fillId="2" borderId="0" xfId="19" applyFont="1" applyFill="1" applyAlignment="1">
      <alignment horizontal="center" vertical="justify"/>
    </xf>
    <xf numFmtId="0" fontId="4" fillId="2" borderId="0" xfId="19" applyNumberFormat="1" applyFont="1" applyFill="1" applyAlignment="1">
      <alignment horizontal="center" vertical="justify"/>
    </xf>
    <xf numFmtId="0" fontId="2" fillId="2" borderId="22" xfId="0" applyFont="1" applyFill="1" applyBorder="1" applyAlignment="1">
      <alignment horizontal="center"/>
    </xf>
    <xf numFmtId="0" fontId="2" fillId="2" borderId="23" xfId="0" applyFont="1" applyFill="1" applyBorder="1" applyAlignment="1">
      <alignment horizontal="center" wrapText="1"/>
    </xf>
    <xf numFmtId="0" fontId="2" fillId="2" borderId="24" xfId="0" applyFont="1" applyFill="1" applyBorder="1" applyAlignment="1">
      <alignment horizontal="center" wrapText="1"/>
    </xf>
    <xf numFmtId="0" fontId="4" fillId="4" borderId="0" xfId="19" applyFont="1" applyFill="1" applyAlignment="1">
      <alignment horizontal="center" vertical="justify"/>
    </xf>
    <xf numFmtId="3" fontId="4" fillId="4" borderId="0" xfId="19" applyNumberFormat="1" applyFont="1" applyFill="1" applyAlignment="1">
      <alignment horizontal="center" vertical="justify"/>
    </xf>
    <xf numFmtId="0" fontId="0" fillId="4" borderId="0" xfId="0" applyFont="1" applyFill="1"/>
    <xf numFmtId="0" fontId="4" fillId="8" borderId="0" xfId="19" applyFont="1" applyFill="1" applyAlignment="1">
      <alignment horizontal="center" vertical="justify"/>
    </xf>
    <xf numFmtId="167" fontId="4" fillId="8" borderId="0" xfId="19" applyNumberFormat="1" applyFont="1" applyFill="1" applyAlignment="1">
      <alignment horizontal="center" vertical="justify"/>
    </xf>
    <xf numFmtId="167" fontId="0" fillId="11" borderId="0" xfId="0" applyNumberFormat="1" applyFont="1" applyFill="1" applyAlignment="1">
      <alignment horizontal="center"/>
    </xf>
    <xf numFmtId="0" fontId="0" fillId="4" borderId="0" xfId="0" applyFont="1" applyFill="1" applyAlignment="1">
      <alignment horizontal="center"/>
    </xf>
    <xf numFmtId="0" fontId="0" fillId="9" borderId="18" xfId="0" applyFill="1" applyBorder="1" applyAlignment="1">
      <alignment horizontal="center"/>
    </xf>
    <xf numFmtId="0" fontId="0" fillId="9" borderId="23" xfId="0" applyFont="1" applyFill="1" applyBorder="1"/>
    <xf numFmtId="0" fontId="0" fillId="9" borderId="22" xfId="0" applyFill="1" applyBorder="1" applyAlignment="1"/>
    <xf numFmtId="0" fontId="0" fillId="9" borderId="24" xfId="0" applyFill="1" applyBorder="1" applyAlignment="1"/>
    <xf numFmtId="10" fontId="0" fillId="8" borderId="0" xfId="0" applyNumberFormat="1" applyFill="1"/>
    <xf numFmtId="0" fontId="0" fillId="8" borderId="0" xfId="0" applyFill="1"/>
    <xf numFmtId="170" fontId="0" fillId="8" borderId="0" xfId="0" applyNumberFormat="1" applyFill="1"/>
    <xf numFmtId="171" fontId="0" fillId="4" borderId="0" xfId="0" applyNumberFormat="1" applyFill="1"/>
    <xf numFmtId="0" fontId="0" fillId="2" borderId="0" xfId="0" applyFill="1" applyAlignment="1">
      <alignment horizontal="center"/>
    </xf>
    <xf numFmtId="0" fontId="0" fillId="9" borderId="22" xfId="0" applyFill="1" applyBorder="1"/>
    <xf numFmtId="0" fontId="0" fillId="9" borderId="23" xfId="0" applyFill="1" applyBorder="1"/>
    <xf numFmtId="0" fontId="0" fillId="9" borderId="23" xfId="0" applyFill="1" applyBorder="1" applyAlignment="1"/>
    <xf numFmtId="0" fontId="2" fillId="2" borderId="20"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2" borderId="17" xfId="0" applyFill="1" applyBorder="1" applyAlignment="1">
      <alignment horizontal="center"/>
    </xf>
    <xf numFmtId="10" fontId="4" fillId="4" borderId="0" xfId="2" applyNumberFormat="1" applyFont="1" applyFill="1" applyBorder="1" applyAlignment="1">
      <alignment horizontal="center" vertical="center"/>
    </xf>
    <xf numFmtId="10" fontId="4" fillId="4" borderId="0" xfId="0" applyNumberFormat="1" applyFont="1" applyFill="1" applyBorder="1" applyAlignment="1">
      <alignment horizontal="center" vertical="center" wrapText="1"/>
    </xf>
    <xf numFmtId="10" fontId="1" fillId="4" borderId="0" xfId="0" applyNumberFormat="1" applyFont="1" applyFill="1" applyBorder="1" applyAlignment="1">
      <alignment horizontal="center" vertical="center"/>
    </xf>
    <xf numFmtId="10" fontId="4" fillId="4" borderId="0" xfId="1" applyNumberFormat="1" applyFont="1" applyFill="1" applyBorder="1" applyAlignment="1">
      <alignment horizontal="center" vertical="center"/>
    </xf>
    <xf numFmtId="10" fontId="4" fillId="4" borderId="0" xfId="2" applyNumberFormat="1" applyFont="1" applyFill="1" applyBorder="1" applyAlignment="1">
      <alignment horizontal="center"/>
    </xf>
    <xf numFmtId="0" fontId="31" fillId="4" borderId="0" xfId="0" applyFont="1" applyFill="1"/>
    <xf numFmtId="2" fontId="0" fillId="8" borderId="0" xfId="0" applyNumberFormat="1" applyFill="1" applyBorder="1" applyAlignment="1">
      <alignment horizontal="center"/>
    </xf>
    <xf numFmtId="10" fontId="5" fillId="2" borderId="13" xfId="2" applyNumberFormat="1" applyFont="1" applyFill="1" applyBorder="1" applyAlignment="1">
      <alignment horizontal="center" vertical="center" wrapText="1"/>
    </xf>
    <xf numFmtId="169" fontId="0" fillId="8" borderId="13" xfId="0" applyNumberFormat="1" applyFill="1" applyBorder="1" applyAlignment="1">
      <alignment horizontal="center"/>
    </xf>
    <xf numFmtId="169" fontId="0" fillId="8" borderId="17" xfId="0" applyNumberFormat="1" applyFill="1" applyBorder="1" applyAlignment="1">
      <alignment horizontal="center"/>
    </xf>
    <xf numFmtId="169" fontId="0" fillId="8" borderId="16" xfId="0" applyNumberFormat="1" applyFill="1" applyBorder="1" applyAlignment="1">
      <alignment horizontal="center"/>
    </xf>
    <xf numFmtId="0" fontId="0" fillId="2" borderId="13" xfId="0" applyFill="1" applyBorder="1" applyAlignment="1">
      <alignment horizontal="center"/>
    </xf>
    <xf numFmtId="10" fontId="4" fillId="4" borderId="15" xfId="2" applyNumberFormat="1" applyFont="1" applyFill="1" applyBorder="1" applyAlignment="1">
      <alignment horizontal="center" vertical="center"/>
    </xf>
    <xf numFmtId="2" fontId="4" fillId="8" borderId="15" xfId="2" applyNumberFormat="1" applyFont="1" applyFill="1" applyBorder="1" applyAlignment="1">
      <alignment horizontal="center" vertical="center"/>
    </xf>
    <xf numFmtId="2" fontId="0" fillId="8" borderId="15" xfId="0" applyNumberFormat="1" applyFill="1" applyBorder="1" applyAlignment="1">
      <alignment horizontal="center"/>
    </xf>
    <xf numFmtId="0" fontId="0" fillId="2" borderId="16" xfId="0" applyFill="1" applyBorder="1" applyAlignment="1">
      <alignment horizontal="center"/>
    </xf>
    <xf numFmtId="10" fontId="0" fillId="4" borderId="20" xfId="0" applyNumberFormat="1" applyFill="1" applyBorder="1" applyAlignment="1">
      <alignment horizontal="center"/>
    </xf>
    <xf numFmtId="2" fontId="4" fillId="8" borderId="20" xfId="2" applyNumberFormat="1" applyFont="1" applyFill="1" applyBorder="1" applyAlignment="1">
      <alignment horizontal="center" vertical="center"/>
    </xf>
    <xf numFmtId="2" fontId="0" fillId="8" borderId="20" xfId="0" applyNumberFormat="1" applyFill="1" applyBorder="1" applyAlignment="1">
      <alignment horizontal="center"/>
    </xf>
    <xf numFmtId="9" fontId="4" fillId="12" borderId="0" xfId="1" applyFont="1" applyFill="1" applyBorder="1" applyAlignment="1">
      <alignment horizontal="center"/>
    </xf>
    <xf numFmtId="9" fontId="0" fillId="12" borderId="0" xfId="1" applyFont="1" applyFill="1" applyAlignment="1">
      <alignment horizontal="center"/>
    </xf>
    <xf numFmtId="9" fontId="1" fillId="12" borderId="6" xfId="1" applyFont="1" applyFill="1" applyBorder="1" applyAlignment="1">
      <alignment horizontal="center" vertical="center"/>
    </xf>
    <xf numFmtId="9" fontId="1" fillId="12" borderId="0" xfId="1" applyFont="1" applyFill="1" applyBorder="1" applyAlignment="1">
      <alignment horizontal="center" vertical="center"/>
    </xf>
    <xf numFmtId="167" fontId="4" fillId="8" borderId="0" xfId="2" applyNumberFormat="1" applyFont="1" applyFill="1" applyAlignment="1">
      <alignment horizontal="center" vertical="justify"/>
    </xf>
    <xf numFmtId="167" fontId="4" fillId="4" borderId="0" xfId="2" applyNumberFormat="1" applyFont="1" applyFill="1" applyAlignment="1">
      <alignment horizontal="center" vertical="justify"/>
    </xf>
    <xf numFmtId="165" fontId="0" fillId="8" borderId="0" xfId="0" applyNumberFormat="1" applyFont="1" applyFill="1" applyAlignment="1">
      <alignment horizontal="center"/>
    </xf>
    <xf numFmtId="170" fontId="0" fillId="8" borderId="0" xfId="0" applyNumberFormat="1" applyFont="1" applyFill="1" applyAlignment="1">
      <alignment horizontal="center"/>
    </xf>
    <xf numFmtId="0" fontId="5" fillId="2" borderId="0" xfId="2" applyFont="1" applyFill="1" applyAlignment="1">
      <alignment horizontal="center" vertical="justify"/>
    </xf>
    <xf numFmtId="0" fontId="0" fillId="9" borderId="19" xfId="0" applyFill="1" applyBorder="1"/>
    <xf numFmtId="0" fontId="0" fillId="9" borderId="22" xfId="0" applyFont="1" applyFill="1" applyBorder="1" applyAlignment="1">
      <alignment vertical="center" wrapText="1"/>
    </xf>
    <xf numFmtId="0" fontId="0" fillId="9" borderId="24" xfId="0" applyFont="1" applyFill="1" applyBorder="1" applyAlignment="1">
      <alignment vertical="center" wrapText="1"/>
    </xf>
    <xf numFmtId="0" fontId="0" fillId="9" borderId="22" xfId="0" applyFont="1" applyFill="1" applyBorder="1"/>
    <xf numFmtId="0" fontId="0" fillId="9" borderId="24" xfId="0" applyFont="1" applyFill="1" applyBorder="1"/>
    <xf numFmtId="3" fontId="13" fillId="0" borderId="0" xfId="2" applyNumberFormat="1" applyFont="1" applyBorder="1" applyAlignment="1">
      <alignment horizontal="center" vertical="justify"/>
    </xf>
    <xf numFmtId="168" fontId="13" fillId="0" borderId="0" xfId="2" applyNumberFormat="1" applyFont="1" applyBorder="1" applyAlignment="1">
      <alignment horizontal="center" vertical="justify"/>
    </xf>
    <xf numFmtId="3" fontId="4" fillId="4" borderId="0" xfId="2" applyNumberFormat="1" applyFont="1" applyFill="1" applyBorder="1" applyAlignment="1">
      <alignment horizontal="center" vertical="justify"/>
    </xf>
    <xf numFmtId="168" fontId="4" fillId="4" borderId="0" xfId="2" applyNumberFormat="1" applyFont="1" applyFill="1" applyBorder="1" applyAlignment="1">
      <alignment horizontal="center" vertical="justify"/>
    </xf>
    <xf numFmtId="167" fontId="1" fillId="4" borderId="2" xfId="0" applyNumberFormat="1" applyFont="1" applyFill="1" applyBorder="1" applyAlignment="1">
      <alignment horizontal="center" vertical="center"/>
    </xf>
    <xf numFmtId="0" fontId="0" fillId="0" borderId="25" xfId="0" applyFill="1" applyBorder="1" applyAlignment="1">
      <alignment wrapText="1"/>
    </xf>
    <xf numFmtId="0" fontId="0" fillId="0" borderId="6" xfId="0" applyFill="1" applyBorder="1" applyAlignment="1">
      <alignment wrapText="1"/>
    </xf>
    <xf numFmtId="0" fontId="0" fillId="0" borderId="0" xfId="0" applyFill="1" applyBorder="1" applyAlignment="1">
      <alignment wrapText="1"/>
    </xf>
    <xf numFmtId="0" fontId="0" fillId="0" borderId="12" xfId="0" applyFill="1" applyBorder="1" applyAlignment="1"/>
    <xf numFmtId="0" fontId="0" fillId="0" borderId="0" xfId="0" applyFill="1" applyBorder="1" applyAlignment="1"/>
    <xf numFmtId="0" fontId="0" fillId="0" borderId="0" xfId="0" applyFill="1" applyAlignment="1"/>
    <xf numFmtId="0" fontId="0" fillId="0" borderId="12" xfId="0" applyFill="1" applyBorder="1" applyAlignment="1">
      <alignment wrapText="1"/>
    </xf>
    <xf numFmtId="0" fontId="0" fillId="0" borderId="0" xfId="0" applyFill="1" applyAlignment="1">
      <alignment wrapText="1"/>
    </xf>
    <xf numFmtId="0" fontId="4" fillId="0" borderId="12" xfId="0" applyFont="1" applyFill="1" applyBorder="1" applyAlignment="1"/>
    <xf numFmtId="0" fontId="4" fillId="0" borderId="0" xfId="0" applyFont="1" applyFill="1" applyBorder="1" applyAlignment="1"/>
    <xf numFmtId="0" fontId="4" fillId="0" borderId="0" xfId="0" applyFont="1" applyFill="1" applyAlignment="1"/>
    <xf numFmtId="0" fontId="0" fillId="0" borderId="12" xfId="0" applyFill="1" applyBorder="1"/>
    <xf numFmtId="0" fontId="0" fillId="0" borderId="0" xfId="0" applyFill="1" applyBorder="1"/>
    <xf numFmtId="0" fontId="0" fillId="0" borderId="0" xfId="0" applyFill="1"/>
    <xf numFmtId="165" fontId="1" fillId="8" borderId="12" xfId="0" applyNumberFormat="1" applyFont="1" applyFill="1" applyBorder="1" applyAlignment="1">
      <alignment horizontal="center" vertical="center"/>
    </xf>
    <xf numFmtId="165" fontId="1" fillId="8" borderId="0" xfId="0" applyNumberFormat="1" applyFont="1" applyFill="1" applyBorder="1" applyAlignment="1">
      <alignment horizontal="center" vertical="center"/>
    </xf>
    <xf numFmtId="164" fontId="4" fillId="3" borderId="0" xfId="2" applyNumberFormat="1" applyFont="1" applyFill="1" applyBorder="1" applyAlignment="1">
      <alignment horizontal="center" vertical="center"/>
    </xf>
    <xf numFmtId="164" fontId="4" fillId="3" borderId="2" xfId="2" applyNumberFormat="1" applyFont="1" applyFill="1" applyBorder="1" applyAlignment="1">
      <alignment horizontal="center" vertical="center"/>
    </xf>
    <xf numFmtId="0" fontId="0" fillId="9" borderId="15" xfId="0" applyFill="1" applyBorder="1" applyAlignment="1">
      <alignment horizontal="center"/>
    </xf>
    <xf numFmtId="0" fontId="0" fillId="9" borderId="18" xfId="0" applyFill="1" applyBorder="1" applyAlignment="1">
      <alignment horizontal="center"/>
    </xf>
    <xf numFmtId="173" fontId="0" fillId="4" borderId="0" xfId="0" applyNumberFormat="1" applyFill="1" applyAlignment="1">
      <alignment horizontal="center"/>
    </xf>
    <xf numFmtId="0" fontId="2" fillId="2" borderId="0" xfId="0" applyFont="1" applyFill="1" applyAlignment="1">
      <alignment horizontal="center" wrapText="1"/>
    </xf>
    <xf numFmtId="167" fontId="0" fillId="3" borderId="0" xfId="0" applyNumberFormat="1" applyFill="1" applyAlignment="1">
      <alignment horizontal="center"/>
    </xf>
    <xf numFmtId="0" fontId="0" fillId="9" borderId="20" xfId="0" applyFill="1" applyBorder="1" applyAlignment="1">
      <alignment horizontal="center"/>
    </xf>
    <xf numFmtId="0" fontId="0" fillId="9" borderId="0" xfId="0" applyFill="1" applyAlignment="1">
      <alignment horizontal="center" vertical="center" wrapText="1"/>
    </xf>
    <xf numFmtId="0" fontId="0" fillId="4" borderId="11" xfId="0" applyFill="1" applyBorder="1" applyAlignment="1">
      <alignment horizontal="left" vertical="center" wrapText="1"/>
    </xf>
    <xf numFmtId="0" fontId="0" fillId="4" borderId="15" xfId="0" applyFill="1" applyBorder="1" applyAlignment="1">
      <alignment horizontal="left" vertical="center" wrapText="1"/>
    </xf>
    <xf numFmtId="0" fontId="0" fillId="4" borderId="18" xfId="0" applyFill="1" applyBorder="1" applyAlignment="1">
      <alignment horizontal="left" vertical="center" wrapText="1"/>
    </xf>
    <xf numFmtId="0" fontId="0" fillId="4" borderId="12"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9" xfId="0" applyFill="1" applyBorder="1" applyAlignment="1">
      <alignment horizontal="left" vertical="center" wrapText="1"/>
    </xf>
    <xf numFmtId="0" fontId="0" fillId="4" borderId="20" xfId="0" applyFill="1" applyBorder="1" applyAlignment="1">
      <alignment horizontal="left" vertical="center" wrapText="1"/>
    </xf>
    <xf numFmtId="0" fontId="0" fillId="4" borderId="21" xfId="0" applyFill="1" applyBorder="1" applyAlignment="1">
      <alignment horizontal="left" vertical="center" wrapText="1"/>
    </xf>
    <xf numFmtId="0" fontId="0" fillId="9" borderId="11" xfId="0" applyFill="1" applyBorder="1" applyAlignment="1">
      <alignment horizontal="center"/>
    </xf>
    <xf numFmtId="0" fontId="0" fillId="9" borderId="15" xfId="0" applyFill="1" applyBorder="1" applyAlignment="1">
      <alignment horizontal="center"/>
    </xf>
    <xf numFmtId="0" fontId="0" fillId="9" borderId="18" xfId="0" applyFill="1" applyBorder="1" applyAlignment="1">
      <alignment horizontal="center"/>
    </xf>
    <xf numFmtId="0" fontId="0" fillId="9" borderId="37" xfId="0" applyFill="1" applyBorder="1" applyAlignment="1">
      <alignment horizontal="center"/>
    </xf>
    <xf numFmtId="0" fontId="0" fillId="9" borderId="38" xfId="0" applyFill="1" applyBorder="1" applyAlignment="1">
      <alignment horizontal="center"/>
    </xf>
    <xf numFmtId="0" fontId="0" fillId="9" borderId="11" xfId="0" applyFill="1" applyBorder="1" applyAlignment="1">
      <alignment horizontal="center" wrapText="1"/>
    </xf>
    <xf numFmtId="0" fontId="0" fillId="9" borderId="15" xfId="0" applyFill="1" applyBorder="1" applyAlignment="1">
      <alignment horizontal="center" wrapText="1"/>
    </xf>
    <xf numFmtId="0" fontId="0" fillId="9" borderId="18" xfId="0" applyFill="1" applyBorder="1" applyAlignment="1">
      <alignment horizontal="center" wrapText="1"/>
    </xf>
    <xf numFmtId="0" fontId="2" fillId="2" borderId="10" xfId="0" applyFont="1" applyFill="1" applyBorder="1" applyAlignment="1">
      <alignment horizontal="center" vertical="center"/>
    </xf>
    <xf numFmtId="0" fontId="5" fillId="5" borderId="13" xfId="2" applyFont="1" applyFill="1" applyBorder="1" applyAlignment="1">
      <alignment horizontal="center" vertical="center" wrapText="1"/>
    </xf>
    <xf numFmtId="0" fontId="5" fillId="5" borderId="17" xfId="2" applyFont="1" applyFill="1" applyBorder="1" applyAlignment="1">
      <alignment horizontal="center" vertical="center" wrapText="1"/>
    </xf>
    <xf numFmtId="0" fontId="5" fillId="5" borderId="16" xfId="2" applyFont="1" applyFill="1" applyBorder="1" applyAlignment="1">
      <alignment horizontal="center" vertical="center" wrapText="1"/>
    </xf>
    <xf numFmtId="0" fontId="5" fillId="5" borderId="10" xfId="2" applyFont="1" applyFill="1" applyBorder="1" applyAlignment="1">
      <alignment horizontal="center" vertical="center" wrapText="1"/>
    </xf>
    <xf numFmtId="0" fontId="5" fillId="2" borderId="15" xfId="2" applyFont="1" applyFill="1" applyBorder="1" applyAlignment="1">
      <alignment horizontal="center" vertical="center" wrapText="1"/>
    </xf>
    <xf numFmtId="0" fontId="5" fillId="2" borderId="20"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17" xfId="2" applyFont="1" applyFill="1" applyBorder="1" applyAlignment="1">
      <alignment horizontal="center" vertical="center" wrapText="1"/>
    </xf>
    <xf numFmtId="0" fontId="5" fillId="2" borderId="16"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18" xfId="2" applyFont="1" applyFill="1" applyBorder="1" applyAlignment="1">
      <alignment horizontal="center" vertical="center" wrapText="1"/>
    </xf>
    <xf numFmtId="0" fontId="5" fillId="2" borderId="19" xfId="2" applyFont="1" applyFill="1" applyBorder="1" applyAlignment="1">
      <alignment horizontal="center" vertical="center" wrapText="1"/>
    </xf>
    <xf numFmtId="0" fontId="5" fillId="2" borderId="21" xfId="2" applyFont="1" applyFill="1" applyBorder="1" applyAlignment="1">
      <alignment horizontal="center" vertical="center" wrapText="1"/>
    </xf>
    <xf numFmtId="2" fontId="5" fillId="7" borderId="15" xfId="0" applyNumberFormat="1" applyFont="1" applyFill="1" applyBorder="1" applyAlignment="1">
      <alignment horizontal="center" vertical="center"/>
    </xf>
    <xf numFmtId="2" fontId="5" fillId="7" borderId="0" xfId="0" applyNumberFormat="1" applyFont="1" applyFill="1" applyBorder="1" applyAlignment="1">
      <alignment horizontal="center" vertical="center"/>
    </xf>
    <xf numFmtId="2" fontId="2" fillId="6" borderId="0" xfId="0" applyNumberFormat="1" applyFont="1" applyFill="1" applyBorder="1" applyAlignment="1">
      <alignment horizontal="center" vertical="center"/>
    </xf>
    <xf numFmtId="0" fontId="0" fillId="9" borderId="22" xfId="0" applyFont="1" applyFill="1" applyBorder="1" applyAlignment="1">
      <alignment horizontal="center" vertical="center" wrapText="1"/>
    </xf>
    <xf numFmtId="0" fontId="0" fillId="9" borderId="23" xfId="0" applyFont="1" applyFill="1" applyBorder="1" applyAlignment="1">
      <alignment horizontal="center" vertical="center" wrapText="1"/>
    </xf>
    <xf numFmtId="0" fontId="0" fillId="9" borderId="24" xfId="0" applyFont="1" applyFill="1" applyBorder="1" applyAlignment="1">
      <alignment horizontal="center" vertical="center" wrapText="1"/>
    </xf>
    <xf numFmtId="0" fontId="0" fillId="9" borderId="22" xfId="0" applyFill="1" applyBorder="1" applyAlignment="1">
      <alignment horizontal="center"/>
    </xf>
    <xf numFmtId="0" fontId="0" fillId="9" borderId="24" xfId="0" applyFill="1" applyBorder="1" applyAlignment="1">
      <alignment horizontal="center"/>
    </xf>
    <xf numFmtId="0" fontId="0" fillId="9" borderId="23" xfId="0" applyFill="1" applyBorder="1" applyAlignment="1">
      <alignment horizontal="center"/>
    </xf>
    <xf numFmtId="0" fontId="0" fillId="0" borderId="0" xfId="0" applyFont="1" applyAlignment="1">
      <alignment horizontal="center" wrapText="1"/>
    </xf>
    <xf numFmtId="0" fontId="0" fillId="9" borderId="22" xfId="0" applyFill="1" applyBorder="1" applyAlignment="1">
      <alignment horizontal="center" vertical="center" wrapText="1"/>
    </xf>
    <xf numFmtId="0" fontId="0" fillId="9" borderId="23" xfId="0" applyFill="1" applyBorder="1" applyAlignment="1">
      <alignment horizontal="center" vertical="center" wrapText="1"/>
    </xf>
    <xf numFmtId="0" fontId="20" fillId="9" borderId="23" xfId="27" applyFill="1" applyBorder="1" applyAlignment="1">
      <alignment horizontal="center" vertical="center" wrapText="1"/>
    </xf>
    <xf numFmtId="0" fontId="20" fillId="9" borderId="24" xfId="27" applyFill="1" applyBorder="1" applyAlignment="1">
      <alignment horizontal="center" vertical="center" wrapText="1"/>
    </xf>
    <xf numFmtId="0" fontId="0" fillId="9" borderId="24" xfId="0" applyFill="1" applyBorder="1" applyAlignment="1">
      <alignment horizontal="center" vertical="center" wrapText="1"/>
    </xf>
    <xf numFmtId="0" fontId="0" fillId="9" borderId="22" xfId="0" applyFill="1" applyBorder="1" applyAlignment="1">
      <alignment horizontal="center" wrapText="1"/>
    </xf>
    <xf numFmtId="0" fontId="0" fillId="9" borderId="23" xfId="0" applyFill="1" applyBorder="1" applyAlignment="1">
      <alignment horizontal="center" wrapText="1"/>
    </xf>
    <xf numFmtId="0" fontId="0" fillId="9" borderId="24" xfId="0" applyFill="1" applyBorder="1" applyAlignment="1">
      <alignment horizontal="center" wrapText="1"/>
    </xf>
    <xf numFmtId="0" fontId="0" fillId="9" borderId="0" xfId="0" applyFill="1" applyAlignment="1">
      <alignment horizontal="center" vertical="center" wrapText="1"/>
    </xf>
    <xf numFmtId="0" fontId="0" fillId="0" borderId="0" xfId="0" applyAlignment="1">
      <alignment horizontal="left" wrapText="1"/>
    </xf>
    <xf numFmtId="0" fontId="0" fillId="9" borderId="11" xfId="0" applyFill="1" applyBorder="1" applyAlignment="1">
      <alignment horizontal="center" vertical="center" wrapText="1"/>
    </xf>
    <xf numFmtId="0" fontId="0" fillId="9" borderId="17" xfId="0" applyFill="1" applyBorder="1" applyAlignment="1">
      <alignment horizontal="center" vertical="center" wrapText="1"/>
    </xf>
    <xf numFmtId="0" fontId="0" fillId="9" borderId="19" xfId="0" applyFill="1" applyBorder="1" applyAlignment="1">
      <alignment horizontal="center" vertical="center" wrapText="1"/>
    </xf>
    <xf numFmtId="0" fontId="0" fillId="9" borderId="18" xfId="0" applyFill="1" applyBorder="1" applyAlignment="1">
      <alignment horizontal="center" vertical="center" wrapText="1"/>
    </xf>
    <xf numFmtId="0" fontId="0" fillId="9" borderId="16" xfId="0" applyFill="1" applyBorder="1" applyAlignment="1">
      <alignment horizontal="center" vertical="center" wrapText="1"/>
    </xf>
    <xf numFmtId="0" fontId="0" fillId="9" borderId="14" xfId="0" applyFill="1" applyBorder="1" applyAlignment="1">
      <alignment horizontal="center" vertical="center" wrapText="1"/>
    </xf>
    <xf numFmtId="0" fontId="0" fillId="9" borderId="13" xfId="0" applyFill="1" applyBorder="1" applyAlignment="1">
      <alignment horizontal="center" vertical="center" wrapText="1"/>
    </xf>
    <xf numFmtId="0" fontId="0" fillId="9" borderId="12" xfId="0" applyFill="1" applyBorder="1" applyAlignment="1">
      <alignment horizontal="center" vertical="center" wrapText="1"/>
    </xf>
  </cellXfs>
  <cellStyles count="30">
    <cellStyle name="Date" xfId="4" xr:uid="{00000000-0005-0000-0000-000000000000}"/>
    <cellStyle name="Date 2" xfId="11" xr:uid="{00000000-0005-0000-0000-000001000000}"/>
    <cellStyle name="Date 3" xfId="20" xr:uid="{00000000-0005-0000-0000-000002000000}"/>
    <cellStyle name="En-tête 1" xfId="5" xr:uid="{00000000-0005-0000-0000-000003000000}"/>
    <cellStyle name="En-tête 1 2" xfId="12" xr:uid="{00000000-0005-0000-0000-000004000000}"/>
    <cellStyle name="En-tête 1 3" xfId="21" xr:uid="{00000000-0005-0000-0000-000005000000}"/>
    <cellStyle name="En-tête 2" xfId="6" xr:uid="{00000000-0005-0000-0000-000006000000}"/>
    <cellStyle name="En-tête 2 2" xfId="13" xr:uid="{00000000-0005-0000-0000-000007000000}"/>
    <cellStyle name="En-tête 2 3" xfId="22" xr:uid="{00000000-0005-0000-0000-000008000000}"/>
    <cellStyle name="Financier0" xfId="7" xr:uid="{00000000-0005-0000-0000-000009000000}"/>
    <cellStyle name="Financier0 2" xfId="14" xr:uid="{00000000-0005-0000-0000-00000A000000}"/>
    <cellStyle name="Financier0 3" xfId="23" xr:uid="{00000000-0005-0000-0000-00000B000000}"/>
    <cellStyle name="Lien hypertexte" xfId="27" builtinId="8"/>
    <cellStyle name="Monétaire" xfId="28" builtinId="4"/>
    <cellStyle name="Monétaire0" xfId="8" xr:uid="{00000000-0005-0000-0000-00000E000000}"/>
    <cellStyle name="Monétaire0 2" xfId="15" xr:uid="{00000000-0005-0000-0000-00000F000000}"/>
    <cellStyle name="Monétaire0 3" xfId="24" xr:uid="{00000000-0005-0000-0000-000010000000}"/>
    <cellStyle name="Normal" xfId="0" builtinId="0"/>
    <cellStyle name="Normal 2" xfId="2" xr:uid="{00000000-0005-0000-0000-000012000000}"/>
    <cellStyle name="Normal 3" xfId="3" xr:uid="{00000000-0005-0000-0000-000013000000}"/>
    <cellStyle name="Normal 4" xfId="18" xr:uid="{00000000-0005-0000-0000-000014000000}"/>
    <cellStyle name="Normal 5" xfId="19" xr:uid="{00000000-0005-0000-0000-000015000000}"/>
    <cellStyle name="Normal 6" xfId="29" xr:uid="{00000000-0005-0000-0000-000016000000}"/>
    <cellStyle name="Pourcentage" xfId="1" builtinId="5"/>
    <cellStyle name="Total 2" xfId="9" xr:uid="{00000000-0005-0000-0000-000018000000}"/>
    <cellStyle name="Total 3" xfId="16" xr:uid="{00000000-0005-0000-0000-000019000000}"/>
    <cellStyle name="Total 4" xfId="25" xr:uid="{00000000-0005-0000-0000-00001A000000}"/>
    <cellStyle name="Virgule fixe" xfId="10" xr:uid="{00000000-0005-0000-0000-00001B000000}"/>
    <cellStyle name="Virgule fixe 2" xfId="17" xr:uid="{00000000-0005-0000-0000-00001C000000}"/>
    <cellStyle name="Virgule fixe 3" xfId="26" xr:uid="{00000000-0005-0000-0000-00001D000000}"/>
  </cellStyles>
  <dxfs count="0"/>
  <tableStyles count="0" defaultTableStyle="TableStyleMedium2" defaultPivotStyle="PivotStyleLight16"/>
  <colors>
    <mruColors>
      <color rgb="FF3E09FF"/>
      <color rgb="FF1802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697391919932593E-2"/>
          <c:y val="1.900034299555256E-2"/>
          <c:w val="0.89476612032491409"/>
          <c:h val="0.92241059872497233"/>
        </c:manualLayout>
      </c:layout>
      <c:scatterChart>
        <c:scatterStyle val="smoothMarker"/>
        <c:varyColors val="0"/>
        <c:ser>
          <c:idx val="2"/>
          <c:order val="0"/>
          <c:tx>
            <c:v>Royaume-Uni</c:v>
          </c:tx>
          <c:spPr>
            <a:ln w="22225">
              <a:solidFill>
                <a:schemeClr val="accent4"/>
              </a:solidFill>
              <a:prstDash val="solid"/>
            </a:ln>
          </c:spPr>
          <c:marker>
            <c:symbol val="diamond"/>
            <c:size val="6"/>
            <c:spPr>
              <a:solidFill>
                <a:schemeClr val="accent4"/>
              </a:solidFill>
              <a:ln>
                <a:solidFill>
                  <a:schemeClr val="accent4"/>
                </a:solidFill>
              </a:ln>
            </c:spPr>
          </c:marker>
          <c:xVal>
            <c:numRef>
              <c:f>'Part PIB'!$A$3:$A$102</c:f>
              <c:numCache>
                <c:formatCode>General</c:formatCode>
                <c:ptCount val="100"/>
                <c:pt idx="0">
                  <c:v>1915</c:v>
                </c:pt>
                <c:pt idx="1">
                  <c:v>1916</c:v>
                </c:pt>
                <c:pt idx="2">
                  <c:v>1917</c:v>
                </c:pt>
                <c:pt idx="3">
                  <c:v>1918</c:v>
                </c:pt>
                <c:pt idx="4">
                  <c:v>1919</c:v>
                </c:pt>
                <c:pt idx="5">
                  <c:v>1920</c:v>
                </c:pt>
                <c:pt idx="6">
                  <c:v>1921</c:v>
                </c:pt>
                <c:pt idx="7">
                  <c:v>1922</c:v>
                </c:pt>
                <c:pt idx="8">
                  <c:v>1923</c:v>
                </c:pt>
                <c:pt idx="9">
                  <c:v>1924</c:v>
                </c:pt>
                <c:pt idx="10">
                  <c:v>1925</c:v>
                </c:pt>
                <c:pt idx="11">
                  <c:v>1926</c:v>
                </c:pt>
                <c:pt idx="12">
                  <c:v>1927</c:v>
                </c:pt>
                <c:pt idx="13">
                  <c:v>1928</c:v>
                </c:pt>
                <c:pt idx="14">
                  <c:v>1929</c:v>
                </c:pt>
                <c:pt idx="15">
                  <c:v>1930</c:v>
                </c:pt>
                <c:pt idx="16">
                  <c:v>1931</c:v>
                </c:pt>
                <c:pt idx="17">
                  <c:v>1932</c:v>
                </c:pt>
                <c:pt idx="18">
                  <c:v>1933</c:v>
                </c:pt>
                <c:pt idx="19">
                  <c:v>1934</c:v>
                </c:pt>
                <c:pt idx="20">
                  <c:v>1935</c:v>
                </c:pt>
                <c:pt idx="21">
                  <c:v>1936</c:v>
                </c:pt>
                <c:pt idx="22">
                  <c:v>1937</c:v>
                </c:pt>
                <c:pt idx="23">
                  <c:v>1938</c:v>
                </c:pt>
                <c:pt idx="24">
                  <c:v>1939</c:v>
                </c:pt>
                <c:pt idx="25">
                  <c:v>1940</c:v>
                </c:pt>
                <c:pt idx="26">
                  <c:v>1941</c:v>
                </c:pt>
                <c:pt idx="27">
                  <c:v>1942</c:v>
                </c:pt>
                <c:pt idx="28">
                  <c:v>1943</c:v>
                </c:pt>
                <c:pt idx="29">
                  <c:v>1944</c:v>
                </c:pt>
                <c:pt idx="30">
                  <c:v>1945</c:v>
                </c:pt>
                <c:pt idx="31">
                  <c:v>1946</c:v>
                </c:pt>
                <c:pt idx="32">
                  <c:v>1947</c:v>
                </c:pt>
                <c:pt idx="33">
                  <c:v>1948</c:v>
                </c:pt>
                <c:pt idx="34">
                  <c:v>1949</c:v>
                </c:pt>
                <c:pt idx="35">
                  <c:v>1950</c:v>
                </c:pt>
                <c:pt idx="36">
                  <c:v>1951</c:v>
                </c:pt>
                <c:pt idx="37">
                  <c:v>1952</c:v>
                </c:pt>
                <c:pt idx="38">
                  <c:v>1953</c:v>
                </c:pt>
                <c:pt idx="39">
                  <c:v>1954</c:v>
                </c:pt>
                <c:pt idx="40">
                  <c:v>1955</c:v>
                </c:pt>
                <c:pt idx="41">
                  <c:v>1956</c:v>
                </c:pt>
                <c:pt idx="42">
                  <c:v>1957</c:v>
                </c:pt>
                <c:pt idx="43">
                  <c:v>1958</c:v>
                </c:pt>
                <c:pt idx="44">
                  <c:v>1959</c:v>
                </c:pt>
                <c:pt idx="45">
                  <c:v>1960</c:v>
                </c:pt>
                <c:pt idx="46">
                  <c:v>1961</c:v>
                </c:pt>
                <c:pt idx="47">
                  <c:v>1962</c:v>
                </c:pt>
                <c:pt idx="48">
                  <c:v>1963</c:v>
                </c:pt>
                <c:pt idx="49">
                  <c:v>1964</c:v>
                </c:pt>
                <c:pt idx="50">
                  <c:v>1965</c:v>
                </c:pt>
                <c:pt idx="51">
                  <c:v>1966</c:v>
                </c:pt>
                <c:pt idx="52">
                  <c:v>1967</c:v>
                </c:pt>
                <c:pt idx="53">
                  <c:v>1968</c:v>
                </c:pt>
                <c:pt idx="54">
                  <c:v>1969</c:v>
                </c:pt>
                <c:pt idx="55">
                  <c:v>1970</c:v>
                </c:pt>
                <c:pt idx="56">
                  <c:v>1971</c:v>
                </c:pt>
                <c:pt idx="57">
                  <c:v>1972</c:v>
                </c:pt>
                <c:pt idx="58">
                  <c:v>1973</c:v>
                </c:pt>
                <c:pt idx="59">
                  <c:v>1974</c:v>
                </c:pt>
                <c:pt idx="60">
                  <c:v>1975</c:v>
                </c:pt>
                <c:pt idx="61">
                  <c:v>1976</c:v>
                </c:pt>
                <c:pt idx="62">
                  <c:v>1977</c:v>
                </c:pt>
                <c:pt idx="63">
                  <c:v>1978</c:v>
                </c:pt>
                <c:pt idx="64">
                  <c:v>1979</c:v>
                </c:pt>
                <c:pt idx="65">
                  <c:v>1980</c:v>
                </c:pt>
                <c:pt idx="66">
                  <c:v>1981</c:v>
                </c:pt>
                <c:pt idx="67">
                  <c:v>1982</c:v>
                </c:pt>
                <c:pt idx="68">
                  <c:v>1983</c:v>
                </c:pt>
                <c:pt idx="69">
                  <c:v>1984</c:v>
                </c:pt>
                <c:pt idx="70">
                  <c:v>1985</c:v>
                </c:pt>
                <c:pt idx="71">
                  <c:v>1986</c:v>
                </c:pt>
                <c:pt idx="72">
                  <c:v>1987</c:v>
                </c:pt>
                <c:pt idx="73">
                  <c:v>1988</c:v>
                </c:pt>
                <c:pt idx="74">
                  <c:v>1989</c:v>
                </c:pt>
                <c:pt idx="75">
                  <c:v>1990</c:v>
                </c:pt>
                <c:pt idx="76">
                  <c:v>1991</c:v>
                </c:pt>
                <c:pt idx="77">
                  <c:v>1992</c:v>
                </c:pt>
                <c:pt idx="78">
                  <c:v>1993</c:v>
                </c:pt>
                <c:pt idx="79">
                  <c:v>1994</c:v>
                </c:pt>
                <c:pt idx="80">
                  <c:v>1995</c:v>
                </c:pt>
                <c:pt idx="81">
                  <c:v>1996</c:v>
                </c:pt>
                <c:pt idx="82">
                  <c:v>1997</c:v>
                </c:pt>
                <c:pt idx="83">
                  <c:v>1998</c:v>
                </c:pt>
                <c:pt idx="84">
                  <c:v>1999</c:v>
                </c:pt>
                <c:pt idx="85">
                  <c:v>2000</c:v>
                </c:pt>
                <c:pt idx="86">
                  <c:v>2001</c:v>
                </c:pt>
                <c:pt idx="87">
                  <c:v>2002</c:v>
                </c:pt>
                <c:pt idx="88">
                  <c:v>2003</c:v>
                </c:pt>
                <c:pt idx="89">
                  <c:v>2004</c:v>
                </c:pt>
                <c:pt idx="90">
                  <c:v>2005</c:v>
                </c:pt>
                <c:pt idx="91">
                  <c:v>2006</c:v>
                </c:pt>
                <c:pt idx="92">
                  <c:v>2007</c:v>
                </c:pt>
                <c:pt idx="93">
                  <c:v>2008</c:v>
                </c:pt>
                <c:pt idx="94">
                  <c:v>2009</c:v>
                </c:pt>
                <c:pt idx="95">
                  <c:v>2010</c:v>
                </c:pt>
                <c:pt idx="96">
                  <c:v>2011</c:v>
                </c:pt>
                <c:pt idx="97">
                  <c:v>2012</c:v>
                </c:pt>
                <c:pt idx="98">
                  <c:v>2013</c:v>
                </c:pt>
                <c:pt idx="99">
                  <c:v>2014</c:v>
                </c:pt>
              </c:numCache>
            </c:numRef>
          </c:xVal>
          <c:yVal>
            <c:numRef>
              <c:f>'Part PIB'!$N$3:$N$102</c:f>
              <c:numCache>
                <c:formatCode>0.00%</c:formatCode>
                <c:ptCount val="100"/>
                <c:pt idx="0">
                  <c:v>3.6776597236363631E-2</c:v>
                </c:pt>
                <c:pt idx="1">
                  <c:v>5.4184858947619048E-2</c:v>
                </c:pt>
                <c:pt idx="2">
                  <c:v>4.834282275E-2</c:v>
                </c:pt>
                <c:pt idx="3">
                  <c:v>4.979438828135594E-2</c:v>
                </c:pt>
                <c:pt idx="4">
                  <c:v>5.8264876486486483E-2</c:v>
                </c:pt>
                <c:pt idx="5">
                  <c:v>5.8087807633333335E-2</c:v>
                </c:pt>
                <c:pt idx="6">
                  <c:v>6.6105325657894745E-2</c:v>
                </c:pt>
                <c:pt idx="7">
                  <c:v>6.9407362441558443E-2</c:v>
                </c:pt>
                <c:pt idx="8">
                  <c:v>6.345189981818182E-2</c:v>
                </c:pt>
                <c:pt idx="9">
                  <c:v>6.3789871663157888E-2</c:v>
                </c:pt>
                <c:pt idx="10">
                  <c:v>5.6706378269736832E-2</c:v>
                </c:pt>
                <c:pt idx="11">
                  <c:v>5.2991811710526318E-2</c:v>
                </c:pt>
                <c:pt idx="12">
                  <c:v>5.5702271652631571E-2</c:v>
                </c:pt>
                <c:pt idx="13">
                  <c:v>5.2200360519999996E-2</c:v>
                </c:pt>
                <c:pt idx="14">
                  <c:v>5.1380579231999998E-2</c:v>
                </c:pt>
                <c:pt idx="15">
                  <c:v>5.5153289663999995E-2</c:v>
                </c:pt>
                <c:pt idx="16">
                  <c:v>6.741980498513514E-2</c:v>
                </c:pt>
                <c:pt idx="17">
                  <c:v>5.9931236785135129E-2</c:v>
                </c:pt>
                <c:pt idx="18">
                  <c:v>5.5048683406578938E-2</c:v>
                </c:pt>
                <c:pt idx="19">
                  <c:v>5.2014164680769241E-2</c:v>
                </c:pt>
                <c:pt idx="20">
                  <c:v>5.1124194584615382E-2</c:v>
                </c:pt>
                <c:pt idx="21">
                  <c:v>5.338453915384616E-2</c:v>
                </c:pt>
                <c:pt idx="22">
                  <c:v>5.7281066923076926E-2</c:v>
                </c:pt>
                <c:pt idx="23">
                  <c:v>5.4888546253333337E-2</c:v>
                </c:pt>
                <c:pt idx="24">
                  <c:v>7.7767040505633794E-2</c:v>
                </c:pt>
                <c:pt idx="25">
                  <c:v>8.1294409969620257E-2</c:v>
                </c:pt>
                <c:pt idx="26">
                  <c:v>9.7678804604807698E-2</c:v>
                </c:pt>
                <c:pt idx="27">
                  <c:v>0.11545350537461536</c:v>
                </c:pt>
                <c:pt idx="28">
                  <c:v>0.12576904125569621</c:v>
                </c:pt>
                <c:pt idx="29">
                  <c:v>0.13659444376774191</c:v>
                </c:pt>
                <c:pt idx="30">
                  <c:v>0.14867639786542056</c:v>
                </c:pt>
                <c:pt idx="31">
                  <c:v>0.11789774507368422</c:v>
                </c:pt>
                <c:pt idx="32">
                  <c:v>0.11431595176367187</c:v>
                </c:pt>
                <c:pt idx="33">
                  <c:v>0.11531642222460937</c:v>
                </c:pt>
                <c:pt idx="34">
                  <c:v>0.11459515873928572</c:v>
                </c:pt>
                <c:pt idx="35">
                  <c:v>0.10798446054418603</c:v>
                </c:pt>
                <c:pt idx="36">
                  <c:v>0.11561423636988417</c:v>
                </c:pt>
                <c:pt idx="37">
                  <c:v>0.1108887684957529</c:v>
                </c:pt>
                <c:pt idx="38">
                  <c:v>0.10127187562681991</c:v>
                </c:pt>
                <c:pt idx="39">
                  <c:v>0.10498079842067669</c:v>
                </c:pt>
                <c:pt idx="40">
                  <c:v>9.7768486130653268E-2</c:v>
                </c:pt>
                <c:pt idx="41">
                  <c:v>0.10058778311320754</c:v>
                </c:pt>
                <c:pt idx="42">
                  <c:v>9.8764444444444446E-2</c:v>
                </c:pt>
                <c:pt idx="43">
                  <c:v>9.9905172413793111E-2</c:v>
                </c:pt>
                <c:pt idx="44">
                  <c:v>8.9334677419354844E-2</c:v>
                </c:pt>
                <c:pt idx="45">
                  <c:v>9.2353612167300383E-2</c:v>
                </c:pt>
                <c:pt idx="46">
                  <c:v>9.8543478260869566E-2</c:v>
                </c:pt>
                <c:pt idx="47">
                  <c:v>9.7262068965517229E-2</c:v>
                </c:pt>
                <c:pt idx="48">
                  <c:v>8.8153846153846152E-2</c:v>
                </c:pt>
                <c:pt idx="49">
                  <c:v>9.0832352941176475E-2</c:v>
                </c:pt>
                <c:pt idx="50">
                  <c:v>0.10089041095890411</c:v>
                </c:pt>
                <c:pt idx="51">
                  <c:v>8.3625322997416027E-2</c:v>
                </c:pt>
                <c:pt idx="52">
                  <c:v>9.3031707317073178E-2</c:v>
                </c:pt>
                <c:pt idx="53">
                  <c:v>9.7734831460674146E-2</c:v>
                </c:pt>
                <c:pt idx="54">
                  <c:v>0.10287840670859538</c:v>
                </c:pt>
                <c:pt idx="55">
                  <c:v>0.10774387947269302</c:v>
                </c:pt>
                <c:pt idx="56">
                  <c:v>0.10847048903878585</c:v>
                </c:pt>
                <c:pt idx="57">
                  <c:v>9.5955555555555558E-2</c:v>
                </c:pt>
                <c:pt idx="58">
                  <c:v>9.4775564409030552E-2</c:v>
                </c:pt>
                <c:pt idx="59">
                  <c:v>0.11424805339265849</c:v>
                </c:pt>
                <c:pt idx="60">
                  <c:v>0.1341748438893845</c:v>
                </c:pt>
                <c:pt idx="61">
                  <c:v>0.12987786259541984</c:v>
                </c:pt>
                <c:pt idx="62">
                  <c:v>0.11422950819672133</c:v>
                </c:pt>
                <c:pt idx="63">
                  <c:v>0.10728628800917957</c:v>
                </c:pt>
                <c:pt idx="64">
                  <c:v>0.10014306151645208</c:v>
                </c:pt>
                <c:pt idx="65">
                  <c:v>0.1036789297658863</c:v>
                </c:pt>
                <c:pt idx="66">
                  <c:v>0.11098441657164575</c:v>
                </c:pt>
                <c:pt idx="67">
                  <c:v>0.10740354535974973</c:v>
                </c:pt>
                <c:pt idx="68">
                  <c:v>0.10153256704980844</c:v>
                </c:pt>
                <c:pt idx="69">
                  <c:v>9.8574821852731601E-2</c:v>
                </c:pt>
                <c:pt idx="70">
                  <c:v>9.7323600973236016E-2</c:v>
                </c:pt>
                <c:pt idx="71">
                  <c:v>9.8662629321221301E-2</c:v>
                </c:pt>
                <c:pt idx="72">
                  <c:v>9.4796380090497734E-2</c:v>
                </c:pt>
                <c:pt idx="73">
                  <c:v>8.9191385615603413E-2</c:v>
                </c:pt>
                <c:pt idx="74">
                  <c:v>9.112798666419708E-2</c:v>
                </c:pt>
                <c:pt idx="75">
                  <c:v>9.5730027548209376E-2</c:v>
                </c:pt>
                <c:pt idx="76">
                  <c:v>0.10303723056825605</c:v>
                </c:pt>
                <c:pt idx="77">
                  <c:v>9.7299004896540836E-2</c:v>
                </c:pt>
                <c:pt idx="78">
                  <c:v>9.2884787139029479E-2</c:v>
                </c:pt>
                <c:pt idx="79">
                  <c:v>9.3376459007171994E-2</c:v>
                </c:pt>
                <c:pt idx="80">
                  <c:v>9.3965975544922919E-2</c:v>
                </c:pt>
                <c:pt idx="81">
                  <c:v>8.9216543796076478E-2</c:v>
                </c:pt>
                <c:pt idx="82">
                  <c:v>9.3705799151343708E-2</c:v>
                </c:pt>
                <c:pt idx="83">
                  <c:v>9.908195253022839E-2</c:v>
                </c:pt>
                <c:pt idx="84">
                  <c:v>0.10131272496294728</c:v>
                </c:pt>
                <c:pt idx="85">
                  <c:v>0.10750835950957544</c:v>
                </c:pt>
                <c:pt idx="86">
                  <c:v>0.10705265203030891</c:v>
                </c:pt>
                <c:pt idx="87">
                  <c:v>0.10369278939128831</c:v>
                </c:pt>
                <c:pt idx="88">
                  <c:v>0.10256410256410256</c:v>
                </c:pt>
                <c:pt idx="89">
                  <c:v>0.10482542819499341</c:v>
                </c:pt>
                <c:pt idx="90">
                  <c:v>0.10509926041261192</c:v>
                </c:pt>
                <c:pt idx="91">
                  <c:v>0.10944905213270142</c:v>
                </c:pt>
                <c:pt idx="92">
                  <c:v>0.10593900481540931</c:v>
                </c:pt>
                <c:pt idx="93">
                  <c:v>0.10792378541798496</c:v>
                </c:pt>
                <c:pt idx="94">
                  <c:v>0.10235219326128417</c:v>
                </c:pt>
                <c:pt idx="95">
                  <c:v>0.1038354867077048</c:v>
                </c:pt>
                <c:pt idx="96">
                  <c:v>9.8841395561955883E-2</c:v>
                </c:pt>
              </c:numCache>
            </c:numRef>
          </c:yVal>
          <c:smooth val="0"/>
          <c:extLst>
            <c:ext xmlns:c16="http://schemas.microsoft.com/office/drawing/2014/chart" uri="{C3380CC4-5D6E-409C-BE32-E72D297353CC}">
              <c16:uniqueId val="{00000000-C7D1-423F-B922-CE1E7A42B03D}"/>
            </c:ext>
          </c:extLst>
        </c:ser>
        <c:ser>
          <c:idx val="1"/>
          <c:order val="1"/>
          <c:tx>
            <c:v>États-Unis</c:v>
          </c:tx>
          <c:spPr>
            <a:ln w="22225">
              <a:prstDash val="solid"/>
            </a:ln>
          </c:spPr>
          <c:marker>
            <c:symbol val="circle"/>
            <c:size val="5"/>
          </c:marker>
          <c:xVal>
            <c:numRef>
              <c:f>'Part PIB'!$A$3:$A$102</c:f>
              <c:numCache>
                <c:formatCode>General</c:formatCode>
                <c:ptCount val="100"/>
                <c:pt idx="0">
                  <c:v>1915</c:v>
                </c:pt>
                <c:pt idx="1">
                  <c:v>1916</c:v>
                </c:pt>
                <c:pt idx="2">
                  <c:v>1917</c:v>
                </c:pt>
                <c:pt idx="3">
                  <c:v>1918</c:v>
                </c:pt>
                <c:pt idx="4">
                  <c:v>1919</c:v>
                </c:pt>
                <c:pt idx="5">
                  <c:v>1920</c:v>
                </c:pt>
                <c:pt idx="6">
                  <c:v>1921</c:v>
                </c:pt>
                <c:pt idx="7">
                  <c:v>1922</c:v>
                </c:pt>
                <c:pt idx="8">
                  <c:v>1923</c:v>
                </c:pt>
                <c:pt idx="9">
                  <c:v>1924</c:v>
                </c:pt>
                <c:pt idx="10">
                  <c:v>1925</c:v>
                </c:pt>
                <c:pt idx="11">
                  <c:v>1926</c:v>
                </c:pt>
                <c:pt idx="12">
                  <c:v>1927</c:v>
                </c:pt>
                <c:pt idx="13">
                  <c:v>1928</c:v>
                </c:pt>
                <c:pt idx="14">
                  <c:v>1929</c:v>
                </c:pt>
                <c:pt idx="15">
                  <c:v>1930</c:v>
                </c:pt>
                <c:pt idx="16">
                  <c:v>1931</c:v>
                </c:pt>
                <c:pt idx="17">
                  <c:v>1932</c:v>
                </c:pt>
                <c:pt idx="18">
                  <c:v>1933</c:v>
                </c:pt>
                <c:pt idx="19">
                  <c:v>1934</c:v>
                </c:pt>
                <c:pt idx="20">
                  <c:v>1935</c:v>
                </c:pt>
                <c:pt idx="21">
                  <c:v>1936</c:v>
                </c:pt>
                <c:pt idx="22">
                  <c:v>1937</c:v>
                </c:pt>
                <c:pt idx="23">
                  <c:v>1938</c:v>
                </c:pt>
                <c:pt idx="24">
                  <c:v>1939</c:v>
                </c:pt>
                <c:pt idx="25">
                  <c:v>1940</c:v>
                </c:pt>
                <c:pt idx="26">
                  <c:v>1941</c:v>
                </c:pt>
                <c:pt idx="27">
                  <c:v>1942</c:v>
                </c:pt>
                <c:pt idx="28">
                  <c:v>1943</c:v>
                </c:pt>
                <c:pt idx="29">
                  <c:v>1944</c:v>
                </c:pt>
                <c:pt idx="30">
                  <c:v>1945</c:v>
                </c:pt>
                <c:pt idx="31">
                  <c:v>1946</c:v>
                </c:pt>
                <c:pt idx="32">
                  <c:v>1947</c:v>
                </c:pt>
                <c:pt idx="33">
                  <c:v>1948</c:v>
                </c:pt>
                <c:pt idx="34">
                  <c:v>1949</c:v>
                </c:pt>
                <c:pt idx="35">
                  <c:v>1950</c:v>
                </c:pt>
                <c:pt idx="36">
                  <c:v>1951</c:v>
                </c:pt>
                <c:pt idx="37">
                  <c:v>1952</c:v>
                </c:pt>
                <c:pt idx="38">
                  <c:v>1953</c:v>
                </c:pt>
                <c:pt idx="39">
                  <c:v>1954</c:v>
                </c:pt>
                <c:pt idx="40">
                  <c:v>1955</c:v>
                </c:pt>
                <c:pt idx="41">
                  <c:v>1956</c:v>
                </c:pt>
                <c:pt idx="42">
                  <c:v>1957</c:v>
                </c:pt>
                <c:pt idx="43">
                  <c:v>1958</c:v>
                </c:pt>
                <c:pt idx="44">
                  <c:v>1959</c:v>
                </c:pt>
                <c:pt idx="45">
                  <c:v>1960</c:v>
                </c:pt>
                <c:pt idx="46">
                  <c:v>1961</c:v>
                </c:pt>
                <c:pt idx="47">
                  <c:v>1962</c:v>
                </c:pt>
                <c:pt idx="48">
                  <c:v>1963</c:v>
                </c:pt>
                <c:pt idx="49">
                  <c:v>1964</c:v>
                </c:pt>
                <c:pt idx="50">
                  <c:v>1965</c:v>
                </c:pt>
                <c:pt idx="51">
                  <c:v>1966</c:v>
                </c:pt>
                <c:pt idx="52">
                  <c:v>1967</c:v>
                </c:pt>
                <c:pt idx="53">
                  <c:v>1968</c:v>
                </c:pt>
                <c:pt idx="54">
                  <c:v>1969</c:v>
                </c:pt>
                <c:pt idx="55">
                  <c:v>1970</c:v>
                </c:pt>
                <c:pt idx="56">
                  <c:v>1971</c:v>
                </c:pt>
                <c:pt idx="57">
                  <c:v>1972</c:v>
                </c:pt>
                <c:pt idx="58">
                  <c:v>1973</c:v>
                </c:pt>
                <c:pt idx="59">
                  <c:v>1974</c:v>
                </c:pt>
                <c:pt idx="60">
                  <c:v>1975</c:v>
                </c:pt>
                <c:pt idx="61">
                  <c:v>1976</c:v>
                </c:pt>
                <c:pt idx="62">
                  <c:v>1977</c:v>
                </c:pt>
                <c:pt idx="63">
                  <c:v>1978</c:v>
                </c:pt>
                <c:pt idx="64">
                  <c:v>1979</c:v>
                </c:pt>
                <c:pt idx="65">
                  <c:v>1980</c:v>
                </c:pt>
                <c:pt idx="66">
                  <c:v>1981</c:v>
                </c:pt>
                <c:pt idx="67">
                  <c:v>1982</c:v>
                </c:pt>
                <c:pt idx="68">
                  <c:v>1983</c:v>
                </c:pt>
                <c:pt idx="69">
                  <c:v>1984</c:v>
                </c:pt>
                <c:pt idx="70">
                  <c:v>1985</c:v>
                </c:pt>
                <c:pt idx="71">
                  <c:v>1986</c:v>
                </c:pt>
                <c:pt idx="72">
                  <c:v>1987</c:v>
                </c:pt>
                <c:pt idx="73">
                  <c:v>1988</c:v>
                </c:pt>
                <c:pt idx="74">
                  <c:v>1989</c:v>
                </c:pt>
                <c:pt idx="75">
                  <c:v>1990</c:v>
                </c:pt>
                <c:pt idx="76">
                  <c:v>1991</c:v>
                </c:pt>
                <c:pt idx="77">
                  <c:v>1992</c:v>
                </c:pt>
                <c:pt idx="78">
                  <c:v>1993</c:v>
                </c:pt>
                <c:pt idx="79">
                  <c:v>1994</c:v>
                </c:pt>
                <c:pt idx="80">
                  <c:v>1995</c:v>
                </c:pt>
                <c:pt idx="81">
                  <c:v>1996</c:v>
                </c:pt>
                <c:pt idx="82">
                  <c:v>1997</c:v>
                </c:pt>
                <c:pt idx="83">
                  <c:v>1998</c:v>
                </c:pt>
                <c:pt idx="84">
                  <c:v>1999</c:v>
                </c:pt>
                <c:pt idx="85">
                  <c:v>2000</c:v>
                </c:pt>
                <c:pt idx="86">
                  <c:v>2001</c:v>
                </c:pt>
                <c:pt idx="87">
                  <c:v>2002</c:v>
                </c:pt>
                <c:pt idx="88">
                  <c:v>2003</c:v>
                </c:pt>
                <c:pt idx="89">
                  <c:v>2004</c:v>
                </c:pt>
                <c:pt idx="90">
                  <c:v>2005</c:v>
                </c:pt>
                <c:pt idx="91">
                  <c:v>2006</c:v>
                </c:pt>
                <c:pt idx="92">
                  <c:v>2007</c:v>
                </c:pt>
                <c:pt idx="93">
                  <c:v>2008</c:v>
                </c:pt>
                <c:pt idx="94">
                  <c:v>2009</c:v>
                </c:pt>
                <c:pt idx="95">
                  <c:v>2010</c:v>
                </c:pt>
                <c:pt idx="96">
                  <c:v>2011</c:v>
                </c:pt>
                <c:pt idx="97">
                  <c:v>2012</c:v>
                </c:pt>
                <c:pt idx="98">
                  <c:v>2013</c:v>
                </c:pt>
                <c:pt idx="99">
                  <c:v>2014</c:v>
                </c:pt>
              </c:numCache>
            </c:numRef>
          </c:xVal>
          <c:yVal>
            <c:numRef>
              <c:f>'Part PIB'!$M$3:$M$102</c:f>
              <c:numCache>
                <c:formatCode>0.00%</c:formatCode>
                <c:ptCount val="100"/>
                <c:pt idx="0">
                  <c:v>0</c:v>
                </c:pt>
                <c:pt idx="1">
                  <c:v>1.2999999999999999E-3</c:v>
                </c:pt>
                <c:pt idx="2">
                  <c:v>2.8999999999999998E-3</c:v>
                </c:pt>
                <c:pt idx="3">
                  <c:v>1.66E-2</c:v>
                </c:pt>
                <c:pt idx="4">
                  <c:v>1.5900000000000001E-2</c:v>
                </c:pt>
                <c:pt idx="5">
                  <c:v>2.1299999999999999E-2</c:v>
                </c:pt>
                <c:pt idx="6">
                  <c:v>2.1700000000000001E-2</c:v>
                </c:pt>
                <c:pt idx="7">
                  <c:v>1.43E-2</c:v>
                </c:pt>
                <c:pt idx="8">
                  <c:v>9.300000000000001E-3</c:v>
                </c:pt>
                <c:pt idx="9">
                  <c:v>9.7000000000000003E-3</c:v>
                </c:pt>
                <c:pt idx="10">
                  <c:v>8.8999999999999999E-3</c:v>
                </c:pt>
                <c:pt idx="11">
                  <c:v>8.6999999999999994E-3</c:v>
                </c:pt>
                <c:pt idx="12">
                  <c:v>9.1000000000000004E-3</c:v>
                </c:pt>
                <c:pt idx="13">
                  <c:v>8.6E-3</c:v>
                </c:pt>
                <c:pt idx="14">
                  <c:v>0.01</c:v>
                </c:pt>
                <c:pt idx="15">
                  <c:v>1.1899999999999999E-2</c:v>
                </c:pt>
                <c:pt idx="16">
                  <c:v>1.03E-2</c:v>
                </c:pt>
                <c:pt idx="17">
                  <c:v>6.8000000000000005E-3</c:v>
                </c:pt>
                <c:pt idx="18">
                  <c:v>7.0999999999999995E-3</c:v>
                </c:pt>
                <c:pt idx="19">
                  <c:v>6.0999999999999995E-3</c:v>
                </c:pt>
                <c:pt idx="20">
                  <c:v>7.1999999999999998E-3</c:v>
                </c:pt>
                <c:pt idx="21">
                  <c:v>7.8000000000000005E-3</c:v>
                </c:pt>
                <c:pt idx="22">
                  <c:v>1.04E-2</c:v>
                </c:pt>
                <c:pt idx="23">
                  <c:v>1.46E-2</c:v>
                </c:pt>
                <c:pt idx="24">
                  <c:v>1.2E-2</c:v>
                </c:pt>
                <c:pt idx="25">
                  <c:v>9.300000000000001E-3</c:v>
                </c:pt>
                <c:pt idx="26">
                  <c:v>9.8999999999999991E-3</c:v>
                </c:pt>
                <c:pt idx="27">
                  <c:v>1.9299999999999998E-2</c:v>
                </c:pt>
                <c:pt idx="28">
                  <c:v>3.2300000000000002E-2</c:v>
                </c:pt>
                <c:pt idx="29">
                  <c:v>8.77E-2</c:v>
                </c:pt>
                <c:pt idx="30">
                  <c:v>8.0399999999999985E-2</c:v>
                </c:pt>
                <c:pt idx="31">
                  <c:v>7.0900000000000005E-2</c:v>
                </c:pt>
                <c:pt idx="32">
                  <c:v>7.17E-2</c:v>
                </c:pt>
                <c:pt idx="33">
                  <c:v>7.0300000000000001E-2</c:v>
                </c:pt>
                <c:pt idx="34">
                  <c:v>5.7000000000000002E-2</c:v>
                </c:pt>
                <c:pt idx="35">
                  <c:v>5.2400000000000002E-2</c:v>
                </c:pt>
                <c:pt idx="36">
                  <c:v>6.2300000000000001E-2</c:v>
                </c:pt>
                <c:pt idx="37">
                  <c:v>7.5899999999999995E-2</c:v>
                </c:pt>
                <c:pt idx="38">
                  <c:v>7.6499999999999999E-2</c:v>
                </c:pt>
                <c:pt idx="39">
                  <c:v>7.5499999999999998E-2</c:v>
                </c:pt>
                <c:pt idx="40">
                  <c:v>6.7400000000000002E-2</c:v>
                </c:pt>
                <c:pt idx="41">
                  <c:v>7.1500000000000008E-2</c:v>
                </c:pt>
                <c:pt idx="42">
                  <c:v>7.4999999999999997E-2</c:v>
                </c:pt>
                <c:pt idx="43">
                  <c:v>7.2000000000000008E-2</c:v>
                </c:pt>
                <c:pt idx="44">
                  <c:v>7.0300000000000001E-2</c:v>
                </c:pt>
                <c:pt idx="45">
                  <c:v>7.4900000000000008E-2</c:v>
                </c:pt>
                <c:pt idx="46">
                  <c:v>7.3399999999999993E-2</c:v>
                </c:pt>
                <c:pt idx="47">
                  <c:v>7.5300000000000006E-2</c:v>
                </c:pt>
                <c:pt idx="48">
                  <c:v>7.4499999999999997E-2</c:v>
                </c:pt>
                <c:pt idx="49">
                  <c:v>7.0999999999999994E-2</c:v>
                </c:pt>
                <c:pt idx="50">
                  <c:v>6.5599999999999992E-2</c:v>
                </c:pt>
                <c:pt idx="51">
                  <c:v>6.8000000000000005E-2</c:v>
                </c:pt>
                <c:pt idx="52">
                  <c:v>7.1399999999999991E-2</c:v>
                </c:pt>
                <c:pt idx="53">
                  <c:v>7.2900000000000006E-2</c:v>
                </c:pt>
                <c:pt idx="54">
                  <c:v>8.5500000000000007E-2</c:v>
                </c:pt>
                <c:pt idx="55">
                  <c:v>8.4000000000000005E-2</c:v>
                </c:pt>
                <c:pt idx="56">
                  <c:v>7.3800000000000004E-2</c:v>
                </c:pt>
                <c:pt idx="57">
                  <c:v>7.3899999999999993E-2</c:v>
                </c:pt>
                <c:pt idx="58">
                  <c:v>7.2300000000000003E-2</c:v>
                </c:pt>
                <c:pt idx="59">
                  <c:v>7.6799999999999993E-2</c:v>
                </c:pt>
                <c:pt idx="60">
                  <c:v>7.2499999999999995E-2</c:v>
                </c:pt>
                <c:pt idx="61">
                  <c:v>7.0099999999999996E-2</c:v>
                </c:pt>
                <c:pt idx="62">
                  <c:v>7.5600000000000001E-2</c:v>
                </c:pt>
                <c:pt idx="63">
                  <c:v>7.6799999999999993E-2</c:v>
                </c:pt>
                <c:pt idx="64">
                  <c:v>8.2799999999999999E-2</c:v>
                </c:pt>
                <c:pt idx="65">
                  <c:v>8.5299999999999987E-2</c:v>
                </c:pt>
                <c:pt idx="66">
                  <c:v>8.900000000000001E-2</c:v>
                </c:pt>
                <c:pt idx="67">
                  <c:v>8.900000000000001E-2</c:v>
                </c:pt>
                <c:pt idx="68">
                  <c:v>7.9399999999999998E-2</c:v>
                </c:pt>
                <c:pt idx="69">
                  <c:v>7.3899999999999993E-2</c:v>
                </c:pt>
                <c:pt idx="70">
                  <c:v>7.6999999999999999E-2</c:v>
                </c:pt>
                <c:pt idx="71">
                  <c:v>7.5999999999999998E-2</c:v>
                </c:pt>
                <c:pt idx="72">
                  <c:v>8.0600000000000005E-2</c:v>
                </c:pt>
                <c:pt idx="73">
                  <c:v>7.6399999999999996E-2</c:v>
                </c:pt>
                <c:pt idx="74">
                  <c:v>7.8799999999999995E-2</c:v>
                </c:pt>
                <c:pt idx="75">
                  <c:v>7.8100000000000003E-2</c:v>
                </c:pt>
                <c:pt idx="76">
                  <c:v>7.5800000000000006E-2</c:v>
                </c:pt>
                <c:pt idx="77">
                  <c:v>7.2800000000000004E-2</c:v>
                </c:pt>
                <c:pt idx="78">
                  <c:v>7.4099999999999999E-2</c:v>
                </c:pt>
                <c:pt idx="79">
                  <c:v>7.4299999999999991E-2</c:v>
                </c:pt>
                <c:pt idx="80">
                  <c:v>7.6999999999999999E-2</c:v>
                </c:pt>
                <c:pt idx="81">
                  <c:v>8.1000000000000003E-2</c:v>
                </c:pt>
                <c:pt idx="82">
                  <c:v>8.5699999999999998E-2</c:v>
                </c:pt>
                <c:pt idx="83">
                  <c:v>9.1199999999999989E-2</c:v>
                </c:pt>
                <c:pt idx="84">
                  <c:v>9.0999999999999998E-2</c:v>
                </c:pt>
                <c:pt idx="85">
                  <c:v>9.7599999999999992E-2</c:v>
                </c:pt>
                <c:pt idx="86">
                  <c:v>9.3599999999999989E-2</c:v>
                </c:pt>
                <c:pt idx="87">
                  <c:v>7.8200000000000006E-2</c:v>
                </c:pt>
                <c:pt idx="88">
                  <c:v>6.8900000000000003E-2</c:v>
                </c:pt>
                <c:pt idx="89">
                  <c:v>6.59E-2</c:v>
                </c:pt>
                <c:pt idx="90">
                  <c:v>7.0800000000000002E-2</c:v>
                </c:pt>
                <c:pt idx="91">
                  <c:v>7.5300000000000006E-2</c:v>
                </c:pt>
                <c:pt idx="92">
                  <c:v>8.0299999999999996E-2</c:v>
                </c:pt>
                <c:pt idx="93">
                  <c:v>7.7800000000000008E-2</c:v>
                </c:pt>
                <c:pt idx="94">
                  <c:v>6.3500000000000001E-2</c:v>
                </c:pt>
                <c:pt idx="95">
                  <c:v>6.0100000000000001E-2</c:v>
                </c:pt>
                <c:pt idx="96">
                  <c:v>7.0300000000000001E-2</c:v>
                </c:pt>
                <c:pt idx="97">
                  <c:v>6.9699999999999998E-2</c:v>
                </c:pt>
                <c:pt idx="98">
                  <c:v>7.8399999999999997E-2</c:v>
                </c:pt>
              </c:numCache>
            </c:numRef>
          </c:yVal>
          <c:smooth val="0"/>
          <c:extLst>
            <c:ext xmlns:c16="http://schemas.microsoft.com/office/drawing/2014/chart" uri="{C3380CC4-5D6E-409C-BE32-E72D297353CC}">
              <c16:uniqueId val="{00000001-C7D1-423F-B922-CE1E7A42B03D}"/>
            </c:ext>
          </c:extLst>
        </c:ser>
        <c:ser>
          <c:idx val="3"/>
          <c:order val="2"/>
          <c:tx>
            <c:v>France (IR, CSG et CRDS)</c:v>
          </c:tx>
          <c:spPr>
            <a:ln w="28575">
              <a:solidFill>
                <a:schemeClr val="accent1"/>
              </a:solidFill>
              <a:prstDash val="dash"/>
            </a:ln>
          </c:spPr>
          <c:marker>
            <c:symbol val="none"/>
          </c:marker>
          <c:xVal>
            <c:numRef>
              <c:f>'Part PIB'!$A$3:$A$101</c:f>
              <c:numCache>
                <c:formatCode>General</c:formatCode>
                <c:ptCount val="99"/>
                <c:pt idx="0">
                  <c:v>1915</c:v>
                </c:pt>
                <c:pt idx="1">
                  <c:v>1916</c:v>
                </c:pt>
                <c:pt idx="2">
                  <c:v>1917</c:v>
                </c:pt>
                <c:pt idx="3">
                  <c:v>1918</c:v>
                </c:pt>
                <c:pt idx="4">
                  <c:v>1919</c:v>
                </c:pt>
                <c:pt idx="5">
                  <c:v>1920</c:v>
                </c:pt>
                <c:pt idx="6">
                  <c:v>1921</c:v>
                </c:pt>
                <c:pt idx="7">
                  <c:v>1922</c:v>
                </c:pt>
                <c:pt idx="8">
                  <c:v>1923</c:v>
                </c:pt>
                <c:pt idx="9">
                  <c:v>1924</c:v>
                </c:pt>
                <c:pt idx="10">
                  <c:v>1925</c:v>
                </c:pt>
                <c:pt idx="11">
                  <c:v>1926</c:v>
                </c:pt>
                <c:pt idx="12">
                  <c:v>1927</c:v>
                </c:pt>
                <c:pt idx="13">
                  <c:v>1928</c:v>
                </c:pt>
                <c:pt idx="14">
                  <c:v>1929</c:v>
                </c:pt>
                <c:pt idx="15">
                  <c:v>1930</c:v>
                </c:pt>
                <c:pt idx="16">
                  <c:v>1931</c:v>
                </c:pt>
                <c:pt idx="17">
                  <c:v>1932</c:v>
                </c:pt>
                <c:pt idx="18">
                  <c:v>1933</c:v>
                </c:pt>
                <c:pt idx="19">
                  <c:v>1934</c:v>
                </c:pt>
                <c:pt idx="20">
                  <c:v>1935</c:v>
                </c:pt>
                <c:pt idx="21">
                  <c:v>1936</c:v>
                </c:pt>
                <c:pt idx="22">
                  <c:v>1937</c:v>
                </c:pt>
                <c:pt idx="23">
                  <c:v>1938</c:v>
                </c:pt>
                <c:pt idx="24">
                  <c:v>1939</c:v>
                </c:pt>
                <c:pt idx="25">
                  <c:v>1940</c:v>
                </c:pt>
                <c:pt idx="26">
                  <c:v>1941</c:v>
                </c:pt>
                <c:pt idx="27">
                  <c:v>1942</c:v>
                </c:pt>
                <c:pt idx="28">
                  <c:v>1943</c:v>
                </c:pt>
                <c:pt idx="29">
                  <c:v>1944</c:v>
                </c:pt>
                <c:pt idx="30">
                  <c:v>1945</c:v>
                </c:pt>
                <c:pt idx="31">
                  <c:v>1946</c:v>
                </c:pt>
                <c:pt idx="32">
                  <c:v>1947</c:v>
                </c:pt>
                <c:pt idx="33">
                  <c:v>1948</c:v>
                </c:pt>
                <c:pt idx="34">
                  <c:v>1949</c:v>
                </c:pt>
                <c:pt idx="35">
                  <c:v>1950</c:v>
                </c:pt>
                <c:pt idx="36">
                  <c:v>1951</c:v>
                </c:pt>
                <c:pt idx="37">
                  <c:v>1952</c:v>
                </c:pt>
                <c:pt idx="38">
                  <c:v>1953</c:v>
                </c:pt>
                <c:pt idx="39">
                  <c:v>1954</c:v>
                </c:pt>
                <c:pt idx="40">
                  <c:v>1955</c:v>
                </c:pt>
                <c:pt idx="41">
                  <c:v>1956</c:v>
                </c:pt>
                <c:pt idx="42">
                  <c:v>1957</c:v>
                </c:pt>
                <c:pt idx="43">
                  <c:v>1958</c:v>
                </c:pt>
                <c:pt idx="44">
                  <c:v>1959</c:v>
                </c:pt>
                <c:pt idx="45">
                  <c:v>1960</c:v>
                </c:pt>
                <c:pt idx="46">
                  <c:v>1961</c:v>
                </c:pt>
                <c:pt idx="47">
                  <c:v>1962</c:v>
                </c:pt>
                <c:pt idx="48">
                  <c:v>1963</c:v>
                </c:pt>
                <c:pt idx="49">
                  <c:v>1964</c:v>
                </c:pt>
                <c:pt idx="50">
                  <c:v>1965</c:v>
                </c:pt>
                <c:pt idx="51">
                  <c:v>1966</c:v>
                </c:pt>
                <c:pt idx="52">
                  <c:v>1967</c:v>
                </c:pt>
                <c:pt idx="53">
                  <c:v>1968</c:v>
                </c:pt>
                <c:pt idx="54">
                  <c:v>1969</c:v>
                </c:pt>
                <c:pt idx="55">
                  <c:v>1970</c:v>
                </c:pt>
                <c:pt idx="56">
                  <c:v>1971</c:v>
                </c:pt>
                <c:pt idx="57">
                  <c:v>1972</c:v>
                </c:pt>
                <c:pt idx="58">
                  <c:v>1973</c:v>
                </c:pt>
                <c:pt idx="59">
                  <c:v>1974</c:v>
                </c:pt>
                <c:pt idx="60">
                  <c:v>1975</c:v>
                </c:pt>
                <c:pt idx="61">
                  <c:v>1976</c:v>
                </c:pt>
                <c:pt idx="62">
                  <c:v>1977</c:v>
                </c:pt>
                <c:pt idx="63">
                  <c:v>1978</c:v>
                </c:pt>
                <c:pt idx="64">
                  <c:v>1979</c:v>
                </c:pt>
                <c:pt idx="65">
                  <c:v>1980</c:v>
                </c:pt>
                <c:pt idx="66">
                  <c:v>1981</c:v>
                </c:pt>
                <c:pt idx="67">
                  <c:v>1982</c:v>
                </c:pt>
                <c:pt idx="68">
                  <c:v>1983</c:v>
                </c:pt>
                <c:pt idx="69">
                  <c:v>1984</c:v>
                </c:pt>
                <c:pt idx="70">
                  <c:v>1985</c:v>
                </c:pt>
                <c:pt idx="71">
                  <c:v>1986</c:v>
                </c:pt>
                <c:pt idx="72">
                  <c:v>1987</c:v>
                </c:pt>
                <c:pt idx="73">
                  <c:v>1988</c:v>
                </c:pt>
                <c:pt idx="74">
                  <c:v>1989</c:v>
                </c:pt>
                <c:pt idx="75">
                  <c:v>1990</c:v>
                </c:pt>
                <c:pt idx="76">
                  <c:v>1991</c:v>
                </c:pt>
                <c:pt idx="77">
                  <c:v>1992</c:v>
                </c:pt>
                <c:pt idx="78">
                  <c:v>1993</c:v>
                </c:pt>
                <c:pt idx="79">
                  <c:v>1994</c:v>
                </c:pt>
                <c:pt idx="80">
                  <c:v>1995</c:v>
                </c:pt>
                <c:pt idx="81">
                  <c:v>1996</c:v>
                </c:pt>
                <c:pt idx="82">
                  <c:v>1997</c:v>
                </c:pt>
                <c:pt idx="83">
                  <c:v>1998</c:v>
                </c:pt>
                <c:pt idx="84">
                  <c:v>1999</c:v>
                </c:pt>
                <c:pt idx="85">
                  <c:v>2000</c:v>
                </c:pt>
                <c:pt idx="86">
                  <c:v>2001</c:v>
                </c:pt>
                <c:pt idx="87">
                  <c:v>2002</c:v>
                </c:pt>
                <c:pt idx="88">
                  <c:v>2003</c:v>
                </c:pt>
                <c:pt idx="89">
                  <c:v>2004</c:v>
                </c:pt>
                <c:pt idx="90">
                  <c:v>2005</c:v>
                </c:pt>
                <c:pt idx="91">
                  <c:v>2006</c:v>
                </c:pt>
                <c:pt idx="92">
                  <c:v>2007</c:v>
                </c:pt>
                <c:pt idx="93">
                  <c:v>2008</c:v>
                </c:pt>
                <c:pt idx="94">
                  <c:v>2009</c:v>
                </c:pt>
                <c:pt idx="95">
                  <c:v>2010</c:v>
                </c:pt>
                <c:pt idx="96">
                  <c:v>2011</c:v>
                </c:pt>
                <c:pt idx="97">
                  <c:v>2012</c:v>
                </c:pt>
                <c:pt idx="98">
                  <c:v>2013</c:v>
                </c:pt>
              </c:numCache>
            </c:numRef>
          </c:xVal>
          <c:yVal>
            <c:numRef>
              <c:f>'Part PIB'!$L$3:$L$101</c:f>
              <c:numCache>
                <c:formatCode>0.00%</c:formatCode>
                <c:ptCount val="99"/>
                <c:pt idx="75">
                  <c:v>4.2730142917019077E-2</c:v>
                </c:pt>
                <c:pt idx="76">
                  <c:v>4.6114897672977079E-2</c:v>
                </c:pt>
                <c:pt idx="77">
                  <c:v>4.3894879617224325E-2</c:v>
                </c:pt>
                <c:pt idx="78">
                  <c:v>4.6791310344450047E-2</c:v>
                </c:pt>
                <c:pt idx="79">
                  <c:v>5.1247213199101235E-2</c:v>
                </c:pt>
                <c:pt idx="80">
                  <c:v>4.7250868226958932E-2</c:v>
                </c:pt>
                <c:pt idx="81">
                  <c:v>4.8012079481357349E-2</c:v>
                </c:pt>
                <c:pt idx="82">
                  <c:v>5.6659895167689184E-2</c:v>
                </c:pt>
                <c:pt idx="83">
                  <c:v>7.988009871104973E-2</c:v>
                </c:pt>
                <c:pt idx="84">
                  <c:v>8.3624306220400957E-2</c:v>
                </c:pt>
                <c:pt idx="85">
                  <c:v>8.2299803508327496E-2</c:v>
                </c:pt>
                <c:pt idx="86">
                  <c:v>7.5286670246817927E-2</c:v>
                </c:pt>
                <c:pt idx="87">
                  <c:v>7.5304591264947304E-2</c:v>
                </c:pt>
                <c:pt idx="88">
                  <c:v>7.4989084993322686E-2</c:v>
                </c:pt>
                <c:pt idx="89">
                  <c:v>7.4785494039979292E-2</c:v>
                </c:pt>
                <c:pt idx="90">
                  <c:v>7.3590063315242607E-2</c:v>
                </c:pt>
                <c:pt idx="91">
                  <c:v>7.0739956952129979E-2</c:v>
                </c:pt>
                <c:pt idx="92">
                  <c:v>7.1066937525560633E-2</c:v>
                </c:pt>
                <c:pt idx="93">
                  <c:v>7.0566964214369962E-2</c:v>
                </c:pt>
                <c:pt idx="94">
                  <c:v>6.7811251348275328E-2</c:v>
                </c:pt>
                <c:pt idx="95">
                  <c:v>7.0525836372725081E-2</c:v>
                </c:pt>
                <c:pt idx="96">
                  <c:v>7.4714325464578957E-2</c:v>
                </c:pt>
                <c:pt idx="97">
                  <c:v>7.9898243159685578E-2</c:v>
                </c:pt>
              </c:numCache>
            </c:numRef>
          </c:yVal>
          <c:smooth val="0"/>
          <c:extLst>
            <c:ext xmlns:c16="http://schemas.microsoft.com/office/drawing/2014/chart" uri="{C3380CC4-5D6E-409C-BE32-E72D297353CC}">
              <c16:uniqueId val="{00000002-C7D1-423F-B922-CE1E7A42B03D}"/>
            </c:ext>
          </c:extLst>
        </c:ser>
        <c:ser>
          <c:idx val="0"/>
          <c:order val="3"/>
          <c:tx>
            <c:v>France (IR)</c:v>
          </c:tx>
          <c:spPr>
            <a:ln w="22225">
              <a:solidFill>
                <a:schemeClr val="accent1"/>
              </a:solidFill>
            </a:ln>
          </c:spPr>
          <c:marker>
            <c:symbol val="square"/>
            <c:size val="5"/>
            <c:spPr>
              <a:solidFill>
                <a:schemeClr val="accent1"/>
              </a:solidFill>
            </c:spPr>
          </c:marker>
          <c:xVal>
            <c:numRef>
              <c:f>'Part PIB'!$A$3:$A$101</c:f>
              <c:numCache>
                <c:formatCode>General</c:formatCode>
                <c:ptCount val="99"/>
                <c:pt idx="0">
                  <c:v>1915</c:v>
                </c:pt>
                <c:pt idx="1">
                  <c:v>1916</c:v>
                </c:pt>
                <c:pt idx="2">
                  <c:v>1917</c:v>
                </c:pt>
                <c:pt idx="3">
                  <c:v>1918</c:v>
                </c:pt>
                <c:pt idx="4">
                  <c:v>1919</c:v>
                </c:pt>
                <c:pt idx="5">
                  <c:v>1920</c:v>
                </c:pt>
                <c:pt idx="6">
                  <c:v>1921</c:v>
                </c:pt>
                <c:pt idx="7">
                  <c:v>1922</c:v>
                </c:pt>
                <c:pt idx="8">
                  <c:v>1923</c:v>
                </c:pt>
                <c:pt idx="9">
                  <c:v>1924</c:v>
                </c:pt>
                <c:pt idx="10">
                  <c:v>1925</c:v>
                </c:pt>
                <c:pt idx="11">
                  <c:v>1926</c:v>
                </c:pt>
                <c:pt idx="12">
                  <c:v>1927</c:v>
                </c:pt>
                <c:pt idx="13">
                  <c:v>1928</c:v>
                </c:pt>
                <c:pt idx="14">
                  <c:v>1929</c:v>
                </c:pt>
                <c:pt idx="15">
                  <c:v>1930</c:v>
                </c:pt>
                <c:pt idx="16">
                  <c:v>1931</c:v>
                </c:pt>
                <c:pt idx="17">
                  <c:v>1932</c:v>
                </c:pt>
                <c:pt idx="18">
                  <c:v>1933</c:v>
                </c:pt>
                <c:pt idx="19">
                  <c:v>1934</c:v>
                </c:pt>
                <c:pt idx="20">
                  <c:v>1935</c:v>
                </c:pt>
                <c:pt idx="21">
                  <c:v>1936</c:v>
                </c:pt>
                <c:pt idx="22">
                  <c:v>1937</c:v>
                </c:pt>
                <c:pt idx="23">
                  <c:v>1938</c:v>
                </c:pt>
                <c:pt idx="24">
                  <c:v>1939</c:v>
                </c:pt>
                <c:pt idx="25">
                  <c:v>1940</c:v>
                </c:pt>
                <c:pt idx="26">
                  <c:v>1941</c:v>
                </c:pt>
                <c:pt idx="27">
                  <c:v>1942</c:v>
                </c:pt>
                <c:pt idx="28">
                  <c:v>1943</c:v>
                </c:pt>
                <c:pt idx="29">
                  <c:v>1944</c:v>
                </c:pt>
                <c:pt idx="30">
                  <c:v>1945</c:v>
                </c:pt>
                <c:pt idx="31">
                  <c:v>1946</c:v>
                </c:pt>
                <c:pt idx="32">
                  <c:v>1947</c:v>
                </c:pt>
                <c:pt idx="33">
                  <c:v>1948</c:v>
                </c:pt>
                <c:pt idx="34">
                  <c:v>1949</c:v>
                </c:pt>
                <c:pt idx="35">
                  <c:v>1950</c:v>
                </c:pt>
                <c:pt idx="36">
                  <c:v>1951</c:v>
                </c:pt>
                <c:pt idx="37">
                  <c:v>1952</c:v>
                </c:pt>
                <c:pt idx="38">
                  <c:v>1953</c:v>
                </c:pt>
                <c:pt idx="39">
                  <c:v>1954</c:v>
                </c:pt>
                <c:pt idx="40">
                  <c:v>1955</c:v>
                </c:pt>
                <c:pt idx="41">
                  <c:v>1956</c:v>
                </c:pt>
                <c:pt idx="42">
                  <c:v>1957</c:v>
                </c:pt>
                <c:pt idx="43">
                  <c:v>1958</c:v>
                </c:pt>
                <c:pt idx="44">
                  <c:v>1959</c:v>
                </c:pt>
                <c:pt idx="45">
                  <c:v>1960</c:v>
                </c:pt>
                <c:pt idx="46">
                  <c:v>1961</c:v>
                </c:pt>
                <c:pt idx="47">
                  <c:v>1962</c:v>
                </c:pt>
                <c:pt idx="48">
                  <c:v>1963</c:v>
                </c:pt>
                <c:pt idx="49">
                  <c:v>1964</c:v>
                </c:pt>
                <c:pt idx="50">
                  <c:v>1965</c:v>
                </c:pt>
                <c:pt idx="51">
                  <c:v>1966</c:v>
                </c:pt>
                <c:pt idx="52">
                  <c:v>1967</c:v>
                </c:pt>
                <c:pt idx="53">
                  <c:v>1968</c:v>
                </c:pt>
                <c:pt idx="54">
                  <c:v>1969</c:v>
                </c:pt>
                <c:pt idx="55">
                  <c:v>1970</c:v>
                </c:pt>
                <c:pt idx="56">
                  <c:v>1971</c:v>
                </c:pt>
                <c:pt idx="57">
                  <c:v>1972</c:v>
                </c:pt>
                <c:pt idx="58">
                  <c:v>1973</c:v>
                </c:pt>
                <c:pt idx="59">
                  <c:v>1974</c:v>
                </c:pt>
                <c:pt idx="60">
                  <c:v>1975</c:v>
                </c:pt>
                <c:pt idx="61">
                  <c:v>1976</c:v>
                </c:pt>
                <c:pt idx="62">
                  <c:v>1977</c:v>
                </c:pt>
                <c:pt idx="63">
                  <c:v>1978</c:v>
                </c:pt>
                <c:pt idx="64">
                  <c:v>1979</c:v>
                </c:pt>
                <c:pt idx="65">
                  <c:v>1980</c:v>
                </c:pt>
                <c:pt idx="66">
                  <c:v>1981</c:v>
                </c:pt>
                <c:pt idx="67">
                  <c:v>1982</c:v>
                </c:pt>
                <c:pt idx="68">
                  <c:v>1983</c:v>
                </c:pt>
                <c:pt idx="69">
                  <c:v>1984</c:v>
                </c:pt>
                <c:pt idx="70">
                  <c:v>1985</c:v>
                </c:pt>
                <c:pt idx="71">
                  <c:v>1986</c:v>
                </c:pt>
                <c:pt idx="72">
                  <c:v>1987</c:v>
                </c:pt>
                <c:pt idx="73">
                  <c:v>1988</c:v>
                </c:pt>
                <c:pt idx="74">
                  <c:v>1989</c:v>
                </c:pt>
                <c:pt idx="75">
                  <c:v>1990</c:v>
                </c:pt>
                <c:pt idx="76">
                  <c:v>1991</c:v>
                </c:pt>
                <c:pt idx="77">
                  <c:v>1992</c:v>
                </c:pt>
                <c:pt idx="78">
                  <c:v>1993</c:v>
                </c:pt>
                <c:pt idx="79">
                  <c:v>1994</c:v>
                </c:pt>
                <c:pt idx="80">
                  <c:v>1995</c:v>
                </c:pt>
                <c:pt idx="81">
                  <c:v>1996</c:v>
                </c:pt>
                <c:pt idx="82">
                  <c:v>1997</c:v>
                </c:pt>
                <c:pt idx="83">
                  <c:v>1998</c:v>
                </c:pt>
                <c:pt idx="84">
                  <c:v>1999</c:v>
                </c:pt>
                <c:pt idx="85">
                  <c:v>2000</c:v>
                </c:pt>
                <c:pt idx="86">
                  <c:v>2001</c:v>
                </c:pt>
                <c:pt idx="87">
                  <c:v>2002</c:v>
                </c:pt>
                <c:pt idx="88">
                  <c:v>2003</c:v>
                </c:pt>
                <c:pt idx="89">
                  <c:v>2004</c:v>
                </c:pt>
                <c:pt idx="90">
                  <c:v>2005</c:v>
                </c:pt>
                <c:pt idx="91">
                  <c:v>2006</c:v>
                </c:pt>
                <c:pt idx="92">
                  <c:v>2007</c:v>
                </c:pt>
                <c:pt idx="93">
                  <c:v>2008</c:v>
                </c:pt>
                <c:pt idx="94">
                  <c:v>2009</c:v>
                </c:pt>
                <c:pt idx="95">
                  <c:v>2010</c:v>
                </c:pt>
                <c:pt idx="96">
                  <c:v>2011</c:v>
                </c:pt>
                <c:pt idx="97">
                  <c:v>2012</c:v>
                </c:pt>
                <c:pt idx="98">
                  <c:v>2013</c:v>
                </c:pt>
              </c:numCache>
            </c:numRef>
          </c:xVal>
          <c:yVal>
            <c:numRef>
              <c:f>'Part PIB'!$K$3:$K$101</c:f>
              <c:numCache>
                <c:formatCode>0.00%</c:formatCode>
                <c:ptCount val="99"/>
                <c:pt idx="0">
                  <c:v>6.0587919984948675E-3</c:v>
                </c:pt>
                <c:pt idx="1">
                  <c:v>1.0270551930115715E-2</c:v>
                </c:pt>
                <c:pt idx="2">
                  <c:v>8.9358435974574244E-3</c:v>
                </c:pt>
                <c:pt idx="3">
                  <c:v>1.5796440001890698E-2</c:v>
                </c:pt>
                <c:pt idx="4">
                  <c:v>1.5492127398654092E-2</c:v>
                </c:pt>
                <c:pt idx="5">
                  <c:v>8.6254444387213712E-3</c:v>
                </c:pt>
                <c:pt idx="6">
                  <c:v>1.2825792195034841E-2</c:v>
                </c:pt>
                <c:pt idx="7">
                  <c:v>1.5912840431117521E-2</c:v>
                </c:pt>
                <c:pt idx="8">
                  <c:v>1.6675123015153975E-2</c:v>
                </c:pt>
                <c:pt idx="9">
                  <c:v>1.2747624915518866E-2</c:v>
                </c:pt>
                <c:pt idx="10">
                  <c:v>8.2824576543575352E-3</c:v>
                </c:pt>
                <c:pt idx="11">
                  <c:v>6.8976308463650354E-3</c:v>
                </c:pt>
                <c:pt idx="12">
                  <c:v>7.9801774750302024E-3</c:v>
                </c:pt>
                <c:pt idx="13">
                  <c:v>7.2739307261574949E-3</c:v>
                </c:pt>
                <c:pt idx="14">
                  <c:v>6.1656891096053667E-3</c:v>
                </c:pt>
                <c:pt idx="15">
                  <c:v>5.0611525836390531E-3</c:v>
                </c:pt>
                <c:pt idx="16">
                  <c:v>5.0573408920036068E-3</c:v>
                </c:pt>
                <c:pt idx="17">
                  <c:v>5.6306780311072523E-3</c:v>
                </c:pt>
                <c:pt idx="18">
                  <c:v>4.0273117697447788E-3</c:v>
                </c:pt>
                <c:pt idx="19">
                  <c:v>4.7172780452961636E-3</c:v>
                </c:pt>
                <c:pt idx="20">
                  <c:v>7.8827139196573984E-3</c:v>
                </c:pt>
                <c:pt idx="21">
                  <c:v>1.1353917735429859E-2</c:v>
                </c:pt>
                <c:pt idx="22">
                  <c:v>1.0308548148787594E-2</c:v>
                </c:pt>
                <c:pt idx="23">
                  <c:v>8.5495059278136425E-3</c:v>
                </c:pt>
                <c:pt idx="24">
                  <c:v>5.3376703995833248E-3</c:v>
                </c:pt>
                <c:pt idx="25">
                  <c:v>1.2239476224330886E-2</c:v>
                </c:pt>
                <c:pt idx="26">
                  <c:v>1.4764322449262816E-2</c:v>
                </c:pt>
                <c:pt idx="27">
                  <c:v>1.2962652217789163E-2</c:v>
                </c:pt>
                <c:pt idx="28">
                  <c:v>1.2936443968334722E-2</c:v>
                </c:pt>
                <c:pt idx="29">
                  <c:v>2.2513004505192866E-2</c:v>
                </c:pt>
                <c:pt idx="30">
                  <c:v>4.2081275746380799E-2</c:v>
                </c:pt>
                <c:pt idx="31">
                  <c:v>1.5751676703012668E-2</c:v>
                </c:pt>
                <c:pt idx="32">
                  <c:v>1.9090836682983978E-2</c:v>
                </c:pt>
                <c:pt idx="33">
                  <c:v>1.6731344483756398E-2</c:v>
                </c:pt>
                <c:pt idx="34">
                  <c:v>1.3769122763800819E-2</c:v>
                </c:pt>
                <c:pt idx="35">
                  <c:v>1.4632890335350677E-2</c:v>
                </c:pt>
                <c:pt idx="36">
                  <c:v>1.6902599540738202E-2</c:v>
                </c:pt>
                <c:pt idx="37">
                  <c:v>1.2199044845467112E-2</c:v>
                </c:pt>
                <c:pt idx="38">
                  <c:v>1.2447685970511213E-2</c:v>
                </c:pt>
                <c:pt idx="39">
                  <c:v>1.615770145557599E-2</c:v>
                </c:pt>
                <c:pt idx="40">
                  <c:v>1.8624743516167074E-2</c:v>
                </c:pt>
                <c:pt idx="41">
                  <c:v>2.1739766004789596E-2</c:v>
                </c:pt>
                <c:pt idx="42">
                  <c:v>2.4362492000518977E-2</c:v>
                </c:pt>
                <c:pt idx="43">
                  <c:v>2.6918046415930472E-2</c:v>
                </c:pt>
                <c:pt idx="44">
                  <c:v>2.776696064892429E-2</c:v>
                </c:pt>
                <c:pt idx="45">
                  <c:v>2.8594777290107547E-2</c:v>
                </c:pt>
                <c:pt idx="46">
                  <c:v>3.1064184095503645E-2</c:v>
                </c:pt>
                <c:pt idx="47">
                  <c:v>3.4470568793420184E-2</c:v>
                </c:pt>
                <c:pt idx="48">
                  <c:v>3.560909611194165E-2</c:v>
                </c:pt>
                <c:pt idx="49">
                  <c:v>3.5963816085694642E-2</c:v>
                </c:pt>
                <c:pt idx="50">
                  <c:v>3.5141715610683626E-2</c:v>
                </c:pt>
                <c:pt idx="51">
                  <c:v>3.9632534999351036E-2</c:v>
                </c:pt>
                <c:pt idx="52">
                  <c:v>4.1221858964147783E-2</c:v>
                </c:pt>
                <c:pt idx="53">
                  <c:v>4.1257356663594959E-2</c:v>
                </c:pt>
                <c:pt idx="54">
                  <c:v>3.9221335307708133E-2</c:v>
                </c:pt>
                <c:pt idx="55">
                  <c:v>4.0817184069272032E-2</c:v>
                </c:pt>
                <c:pt idx="56">
                  <c:v>4.051151538506504E-2</c:v>
                </c:pt>
                <c:pt idx="57">
                  <c:v>4.3727087257074672E-2</c:v>
                </c:pt>
                <c:pt idx="58">
                  <c:v>4.5615594357844791E-2</c:v>
                </c:pt>
                <c:pt idx="59">
                  <c:v>4.8128642689801222E-2</c:v>
                </c:pt>
                <c:pt idx="60">
                  <c:v>5.2069395800319475E-2</c:v>
                </c:pt>
                <c:pt idx="61">
                  <c:v>5.0020762155453161E-2</c:v>
                </c:pt>
                <c:pt idx="62">
                  <c:v>5.2186697316261965E-2</c:v>
                </c:pt>
                <c:pt idx="63">
                  <c:v>5.3213317457709915E-2</c:v>
                </c:pt>
                <c:pt idx="64">
                  <c:v>5.4275011009032939E-2</c:v>
                </c:pt>
                <c:pt idx="65">
                  <c:v>5.6197519178376537E-2</c:v>
                </c:pt>
                <c:pt idx="66">
                  <c:v>5.5079418744236108E-2</c:v>
                </c:pt>
                <c:pt idx="67">
                  <c:v>5.3647445285011384E-2</c:v>
                </c:pt>
                <c:pt idx="68">
                  <c:v>4.8773423338247322E-2</c:v>
                </c:pt>
                <c:pt idx="69">
                  <c:v>4.7070759828700105E-2</c:v>
                </c:pt>
                <c:pt idx="70">
                  <c:v>4.4682290881550679E-2</c:v>
                </c:pt>
                <c:pt idx="71">
                  <c:v>4.2004057007047665E-2</c:v>
                </c:pt>
                <c:pt idx="72">
                  <c:v>4.2297474516014101E-2</c:v>
                </c:pt>
                <c:pt idx="73">
                  <c:v>4.3127175346330281E-2</c:v>
                </c:pt>
                <c:pt idx="74">
                  <c:v>4.3772048203212351E-2</c:v>
                </c:pt>
                <c:pt idx="75">
                  <c:v>4.2730142917019077E-2</c:v>
                </c:pt>
                <c:pt idx="76">
                  <c:v>4.1183699456770355E-2</c:v>
                </c:pt>
                <c:pt idx="77">
                  <c:v>3.7469992818967346E-2</c:v>
                </c:pt>
                <c:pt idx="78">
                  <c:v>3.7647559725714749E-2</c:v>
                </c:pt>
                <c:pt idx="79">
                  <c:v>3.7550328914051738E-2</c:v>
                </c:pt>
                <c:pt idx="80">
                  <c:v>3.3337321191167585E-2</c:v>
                </c:pt>
                <c:pt idx="81">
                  <c:v>3.39609938848826E-2</c:v>
                </c:pt>
                <c:pt idx="82">
                  <c:v>3.5656784065327247E-2</c:v>
                </c:pt>
                <c:pt idx="83">
                  <c:v>3.742854386728766E-2</c:v>
                </c:pt>
                <c:pt idx="84">
                  <c:v>3.7779814008754187E-2</c:v>
                </c:pt>
                <c:pt idx="85">
                  <c:v>3.5992653572199967E-2</c:v>
                </c:pt>
                <c:pt idx="86">
                  <c:v>3.2363751359862657E-2</c:v>
                </c:pt>
                <c:pt idx="87">
                  <c:v>3.3278789634432371E-2</c:v>
                </c:pt>
                <c:pt idx="88">
                  <c:v>3.2911163696474961E-2</c:v>
                </c:pt>
                <c:pt idx="89">
                  <c:v>3.2991193400159692E-2</c:v>
                </c:pt>
                <c:pt idx="90">
                  <c:v>3.0361544527301009E-2</c:v>
                </c:pt>
                <c:pt idx="91">
                  <c:v>2.6493759621278277E-2</c:v>
                </c:pt>
                <c:pt idx="92">
                  <c:v>2.6662994702986102E-2</c:v>
                </c:pt>
                <c:pt idx="93">
                  <c:v>2.4002019146475432E-2</c:v>
                </c:pt>
                <c:pt idx="94">
                  <c:v>2.3765851947160889E-2</c:v>
                </c:pt>
                <c:pt idx="95">
                  <c:v>2.5755833555585465E-2</c:v>
                </c:pt>
                <c:pt idx="96">
                  <c:v>2.8883832924453359E-2</c:v>
                </c:pt>
                <c:pt idx="97">
                  <c:v>3.313679814868925E-2</c:v>
                </c:pt>
              </c:numCache>
            </c:numRef>
          </c:yVal>
          <c:smooth val="0"/>
          <c:extLst>
            <c:ext xmlns:c16="http://schemas.microsoft.com/office/drawing/2014/chart" uri="{C3380CC4-5D6E-409C-BE32-E72D297353CC}">
              <c16:uniqueId val="{00000003-C7D1-423F-B922-CE1E7A42B03D}"/>
            </c:ext>
          </c:extLst>
        </c:ser>
        <c:dLbls>
          <c:showLegendKey val="0"/>
          <c:showVal val="0"/>
          <c:showCatName val="0"/>
          <c:showSerName val="0"/>
          <c:showPercent val="0"/>
          <c:showBubbleSize val="0"/>
        </c:dLbls>
        <c:axId val="109799680"/>
        <c:axId val="109818240"/>
      </c:scatterChart>
      <c:valAx>
        <c:axId val="109799680"/>
        <c:scaling>
          <c:orientation val="minMax"/>
          <c:max val="2014"/>
          <c:min val="1914"/>
        </c:scaling>
        <c:delete val="0"/>
        <c:axPos val="b"/>
        <c:numFmt formatCode="General" sourceLinked="1"/>
        <c:majorTickMark val="out"/>
        <c:minorTickMark val="none"/>
        <c:tickLblPos val="nextTo"/>
        <c:txPr>
          <a:bodyPr/>
          <a:lstStyle/>
          <a:p>
            <a:pPr>
              <a:defRPr sz="1400"/>
            </a:pPr>
            <a:endParaRPr lang="fr-FR"/>
          </a:p>
        </c:txPr>
        <c:crossAx val="109818240"/>
        <c:crosses val="autoZero"/>
        <c:crossBetween val="midCat"/>
        <c:majorUnit val="10"/>
      </c:valAx>
      <c:valAx>
        <c:axId val="109818240"/>
        <c:scaling>
          <c:orientation val="minMax"/>
        </c:scaling>
        <c:delete val="0"/>
        <c:axPos val="l"/>
        <c:title>
          <c:tx>
            <c:rich>
              <a:bodyPr rot="-5400000" vert="horz"/>
              <a:lstStyle/>
              <a:p>
                <a:pPr>
                  <a:defRPr sz="1400"/>
                </a:pPr>
                <a:r>
                  <a:rPr lang="en-US" sz="1400"/>
                  <a:t>Pourcentage du PIB</a:t>
                </a:r>
              </a:p>
            </c:rich>
          </c:tx>
          <c:overlay val="0"/>
        </c:title>
        <c:numFmt formatCode="0%" sourceLinked="0"/>
        <c:majorTickMark val="out"/>
        <c:minorTickMark val="none"/>
        <c:tickLblPos val="nextTo"/>
        <c:txPr>
          <a:bodyPr/>
          <a:lstStyle/>
          <a:p>
            <a:pPr>
              <a:defRPr sz="1400"/>
            </a:pPr>
            <a:endParaRPr lang="fr-FR"/>
          </a:p>
        </c:txPr>
        <c:crossAx val="109799680"/>
        <c:crosses val="autoZero"/>
        <c:crossBetween val="midCat"/>
      </c:valAx>
      <c:spPr>
        <a:ln>
          <a:noFill/>
        </a:ln>
      </c:spPr>
    </c:plotArea>
    <c:legend>
      <c:legendPos val="b"/>
      <c:layout>
        <c:manualLayout>
          <c:xMode val="edge"/>
          <c:yMode val="edge"/>
          <c:x val="0.68013330249059412"/>
          <c:y val="2.2221904481572987E-2"/>
          <c:w val="0.30321559182083202"/>
          <c:h val="0.10916593572621625"/>
        </c:manualLayout>
      </c:layout>
      <c:overlay val="0"/>
      <c:spPr>
        <a:ln>
          <a:solidFill>
            <a:schemeClr val="tx1"/>
          </a:solidFill>
        </a:ln>
      </c:spPr>
      <c:txPr>
        <a:bodyPr/>
        <a:lstStyle/>
        <a:p>
          <a:pPr>
            <a:defRPr sz="1400"/>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46449050400279"/>
          <c:y val="2.3241990857620593E-2"/>
          <c:w val="0.86995788818185693"/>
          <c:h val="0.91786116717314803"/>
        </c:manualLayout>
      </c:layout>
      <c:scatterChart>
        <c:scatterStyle val="lineMarker"/>
        <c:varyColors val="0"/>
        <c:ser>
          <c:idx val="0"/>
          <c:order val="0"/>
          <c:tx>
            <c:v>French income tax</c:v>
          </c:tx>
          <c:spPr>
            <a:ln>
              <a:solidFill>
                <a:schemeClr val="accent5">
                  <a:lumMod val="75000"/>
                </a:schemeClr>
              </a:solidFill>
            </a:ln>
          </c:spPr>
          <c:marker>
            <c:symbol val="none"/>
          </c:marker>
          <c:xVal>
            <c:numRef>
              <c:f>'Part PIB'!$A$3:$A$102</c:f>
              <c:numCache>
                <c:formatCode>General</c:formatCode>
                <c:ptCount val="100"/>
                <c:pt idx="0">
                  <c:v>1915</c:v>
                </c:pt>
                <c:pt idx="1">
                  <c:v>1916</c:v>
                </c:pt>
                <c:pt idx="2">
                  <c:v>1917</c:v>
                </c:pt>
                <c:pt idx="3">
                  <c:v>1918</c:v>
                </c:pt>
                <c:pt idx="4">
                  <c:v>1919</c:v>
                </c:pt>
                <c:pt idx="5">
                  <c:v>1920</c:v>
                </c:pt>
                <c:pt idx="6">
                  <c:v>1921</c:v>
                </c:pt>
                <c:pt idx="7">
                  <c:v>1922</c:v>
                </c:pt>
                <c:pt idx="8">
                  <c:v>1923</c:v>
                </c:pt>
                <c:pt idx="9">
                  <c:v>1924</c:v>
                </c:pt>
                <c:pt idx="10">
                  <c:v>1925</c:v>
                </c:pt>
                <c:pt idx="11">
                  <c:v>1926</c:v>
                </c:pt>
                <c:pt idx="12">
                  <c:v>1927</c:v>
                </c:pt>
                <c:pt idx="13">
                  <c:v>1928</c:v>
                </c:pt>
                <c:pt idx="14">
                  <c:v>1929</c:v>
                </c:pt>
                <c:pt idx="15">
                  <c:v>1930</c:v>
                </c:pt>
                <c:pt idx="16">
                  <c:v>1931</c:v>
                </c:pt>
                <c:pt idx="17">
                  <c:v>1932</c:v>
                </c:pt>
                <c:pt idx="18">
                  <c:v>1933</c:v>
                </c:pt>
                <c:pt idx="19">
                  <c:v>1934</c:v>
                </c:pt>
                <c:pt idx="20">
                  <c:v>1935</c:v>
                </c:pt>
                <c:pt idx="21">
                  <c:v>1936</c:v>
                </c:pt>
                <c:pt idx="22">
                  <c:v>1937</c:v>
                </c:pt>
                <c:pt idx="23">
                  <c:v>1938</c:v>
                </c:pt>
                <c:pt idx="24">
                  <c:v>1939</c:v>
                </c:pt>
                <c:pt idx="25">
                  <c:v>1940</c:v>
                </c:pt>
                <c:pt idx="26">
                  <c:v>1941</c:v>
                </c:pt>
                <c:pt idx="27">
                  <c:v>1942</c:v>
                </c:pt>
                <c:pt idx="28">
                  <c:v>1943</c:v>
                </c:pt>
                <c:pt idx="29">
                  <c:v>1944</c:v>
                </c:pt>
                <c:pt idx="30">
                  <c:v>1945</c:v>
                </c:pt>
                <c:pt idx="31">
                  <c:v>1946</c:v>
                </c:pt>
                <c:pt idx="32">
                  <c:v>1947</c:v>
                </c:pt>
                <c:pt idx="33">
                  <c:v>1948</c:v>
                </c:pt>
                <c:pt idx="34">
                  <c:v>1949</c:v>
                </c:pt>
                <c:pt idx="35">
                  <c:v>1950</c:v>
                </c:pt>
                <c:pt idx="36">
                  <c:v>1951</c:v>
                </c:pt>
                <c:pt idx="37">
                  <c:v>1952</c:v>
                </c:pt>
                <c:pt idx="38">
                  <c:v>1953</c:v>
                </c:pt>
                <c:pt idx="39">
                  <c:v>1954</c:v>
                </c:pt>
                <c:pt idx="40">
                  <c:v>1955</c:v>
                </c:pt>
                <c:pt idx="41">
                  <c:v>1956</c:v>
                </c:pt>
                <c:pt idx="42">
                  <c:v>1957</c:v>
                </c:pt>
                <c:pt idx="43">
                  <c:v>1958</c:v>
                </c:pt>
                <c:pt idx="44">
                  <c:v>1959</c:v>
                </c:pt>
                <c:pt idx="45">
                  <c:v>1960</c:v>
                </c:pt>
                <c:pt idx="46">
                  <c:v>1961</c:v>
                </c:pt>
                <c:pt idx="47">
                  <c:v>1962</c:v>
                </c:pt>
                <c:pt idx="48">
                  <c:v>1963</c:v>
                </c:pt>
                <c:pt idx="49">
                  <c:v>1964</c:v>
                </c:pt>
                <c:pt idx="50">
                  <c:v>1965</c:v>
                </c:pt>
                <c:pt idx="51">
                  <c:v>1966</c:v>
                </c:pt>
                <c:pt idx="52">
                  <c:v>1967</c:v>
                </c:pt>
                <c:pt idx="53">
                  <c:v>1968</c:v>
                </c:pt>
                <c:pt idx="54">
                  <c:v>1969</c:v>
                </c:pt>
                <c:pt idx="55">
                  <c:v>1970</c:v>
                </c:pt>
                <c:pt idx="56">
                  <c:v>1971</c:v>
                </c:pt>
                <c:pt idx="57">
                  <c:v>1972</c:v>
                </c:pt>
                <c:pt idx="58">
                  <c:v>1973</c:v>
                </c:pt>
                <c:pt idx="59">
                  <c:v>1974</c:v>
                </c:pt>
                <c:pt idx="60">
                  <c:v>1975</c:v>
                </c:pt>
                <c:pt idx="61">
                  <c:v>1976</c:v>
                </c:pt>
                <c:pt idx="62">
                  <c:v>1977</c:v>
                </c:pt>
                <c:pt idx="63">
                  <c:v>1978</c:v>
                </c:pt>
                <c:pt idx="64">
                  <c:v>1979</c:v>
                </c:pt>
                <c:pt idx="65">
                  <c:v>1980</c:v>
                </c:pt>
                <c:pt idx="66">
                  <c:v>1981</c:v>
                </c:pt>
                <c:pt idx="67">
                  <c:v>1982</c:v>
                </c:pt>
                <c:pt idx="68">
                  <c:v>1983</c:v>
                </c:pt>
                <c:pt idx="69">
                  <c:v>1984</c:v>
                </c:pt>
                <c:pt idx="70">
                  <c:v>1985</c:v>
                </c:pt>
                <c:pt idx="71">
                  <c:v>1986</c:v>
                </c:pt>
                <c:pt idx="72">
                  <c:v>1987</c:v>
                </c:pt>
                <c:pt idx="73">
                  <c:v>1988</c:v>
                </c:pt>
                <c:pt idx="74">
                  <c:v>1989</c:v>
                </c:pt>
                <c:pt idx="75">
                  <c:v>1990</c:v>
                </c:pt>
                <c:pt idx="76">
                  <c:v>1991</c:v>
                </c:pt>
                <c:pt idx="77">
                  <c:v>1992</c:v>
                </c:pt>
                <c:pt idx="78">
                  <c:v>1993</c:v>
                </c:pt>
                <c:pt idx="79">
                  <c:v>1994</c:v>
                </c:pt>
                <c:pt idx="80">
                  <c:v>1995</c:v>
                </c:pt>
                <c:pt idx="81">
                  <c:v>1996</c:v>
                </c:pt>
                <c:pt idx="82">
                  <c:v>1997</c:v>
                </c:pt>
                <c:pt idx="83">
                  <c:v>1998</c:v>
                </c:pt>
                <c:pt idx="84">
                  <c:v>1999</c:v>
                </c:pt>
                <c:pt idx="85">
                  <c:v>2000</c:v>
                </c:pt>
                <c:pt idx="86">
                  <c:v>2001</c:v>
                </c:pt>
                <c:pt idx="87">
                  <c:v>2002</c:v>
                </c:pt>
                <c:pt idx="88">
                  <c:v>2003</c:v>
                </c:pt>
                <c:pt idx="89">
                  <c:v>2004</c:v>
                </c:pt>
                <c:pt idx="90">
                  <c:v>2005</c:v>
                </c:pt>
                <c:pt idx="91">
                  <c:v>2006</c:v>
                </c:pt>
                <c:pt idx="92">
                  <c:v>2007</c:v>
                </c:pt>
                <c:pt idx="93">
                  <c:v>2008</c:v>
                </c:pt>
                <c:pt idx="94">
                  <c:v>2009</c:v>
                </c:pt>
                <c:pt idx="95">
                  <c:v>2010</c:v>
                </c:pt>
                <c:pt idx="96">
                  <c:v>2011</c:v>
                </c:pt>
                <c:pt idx="97">
                  <c:v>2012</c:v>
                </c:pt>
                <c:pt idx="98">
                  <c:v>2013</c:v>
                </c:pt>
                <c:pt idx="99">
                  <c:v>2014</c:v>
                </c:pt>
              </c:numCache>
            </c:numRef>
          </c:xVal>
          <c:yVal>
            <c:numRef>
              <c:f>'Part PIB'!$H$3:$H$102</c:f>
              <c:numCache>
                <c:formatCode>0.0%</c:formatCode>
                <c:ptCount val="100"/>
                <c:pt idx="0">
                  <c:v>1.7797123159012582E-2</c:v>
                </c:pt>
                <c:pt idx="1">
                  <c:v>7.4572459978278313E-2</c:v>
                </c:pt>
                <c:pt idx="2">
                  <c:v>0.1313401511027569</c:v>
                </c:pt>
                <c:pt idx="3">
                  <c:v>0.12918456536561637</c:v>
                </c:pt>
                <c:pt idx="4">
                  <c:v>0.14723221255594621</c:v>
                </c:pt>
                <c:pt idx="5">
                  <c:v>0.11578372970426652</c:v>
                </c:pt>
                <c:pt idx="6">
                  <c:v>7.5656704902160601E-2</c:v>
                </c:pt>
                <c:pt idx="7">
                  <c:v>8.2783832480535974E-2</c:v>
                </c:pt>
                <c:pt idx="8">
                  <c:v>0.10987195398826052</c:v>
                </c:pt>
                <c:pt idx="9">
                  <c:v>0.11215787539628733</c:v>
                </c:pt>
                <c:pt idx="10">
                  <c:v>9.6359385745150752E-2</c:v>
                </c:pt>
                <c:pt idx="11">
                  <c:v>4.7380679353370266E-2</c:v>
                </c:pt>
                <c:pt idx="12">
                  <c:v>4.4064137051569613E-2</c:v>
                </c:pt>
                <c:pt idx="13">
                  <c:v>4.9392385409199713E-2</c:v>
                </c:pt>
                <c:pt idx="14">
                  <c:v>4.2950533187835878E-2</c:v>
                </c:pt>
                <c:pt idx="15">
                  <c:v>4.2619838865635994E-2</c:v>
                </c:pt>
                <c:pt idx="16">
                  <c:v>3.3114252288199253E-2</c:v>
                </c:pt>
                <c:pt idx="17">
                  <c:v>3.1551982798637752E-2</c:v>
                </c:pt>
                <c:pt idx="18">
                  <c:v>3.3057621260212347E-2</c:v>
                </c:pt>
                <c:pt idx="19">
                  <c:v>2.4435410573281087E-2</c:v>
                </c:pt>
                <c:pt idx="20">
                  <c:v>2.8084466480751295E-2</c:v>
                </c:pt>
                <c:pt idx="21">
                  <c:v>4.621388857893112E-2</c:v>
                </c:pt>
                <c:pt idx="22">
                  <c:v>5.8518151217131852E-2</c:v>
                </c:pt>
                <c:pt idx="23">
                  <c:v>5.1121633979011545E-2</c:v>
                </c:pt>
                <c:pt idx="24">
                  <c:v>4.2472159613902299E-2</c:v>
                </c:pt>
                <c:pt idx="25">
                  <c:v>3.8186290726007398E-2</c:v>
                </c:pt>
                <c:pt idx="26">
                  <c:v>6.3871899988746372E-2</c:v>
                </c:pt>
                <c:pt idx="27">
                  <c:v>7.191024455796069E-2</c:v>
                </c:pt>
                <c:pt idx="28">
                  <c:v>6.6399672369781448E-2</c:v>
                </c:pt>
                <c:pt idx="29">
                  <c:v>6.8621697546589075E-2</c:v>
                </c:pt>
                <c:pt idx="30">
                  <c:v>5.9552775370713219E-2</c:v>
                </c:pt>
                <c:pt idx="31">
                  <c:v>8.3270667094566791E-2</c:v>
                </c:pt>
                <c:pt idx="32">
                  <c:v>4.3260638698600355E-2</c:v>
                </c:pt>
                <c:pt idx="33">
                  <c:v>4.3585611440176517E-2</c:v>
                </c:pt>
                <c:pt idx="34">
                  <c:v>5.0222856643554428E-2</c:v>
                </c:pt>
                <c:pt idx="35">
                  <c:v>4.4737568943838853E-2</c:v>
                </c:pt>
                <c:pt idx="36">
                  <c:v>4.3670506266756649E-2</c:v>
                </c:pt>
                <c:pt idx="37">
                  <c:v>5.2110149154816696E-2</c:v>
                </c:pt>
                <c:pt idx="38">
                  <c:v>4.0568645422414944E-2</c:v>
                </c:pt>
                <c:pt idx="39">
                  <c:v>4.133726824805968E-2</c:v>
                </c:pt>
                <c:pt idx="40">
                  <c:v>5.4491783122295592E-2</c:v>
                </c:pt>
                <c:pt idx="41">
                  <c:v>6.0014785054106533E-2</c:v>
                </c:pt>
                <c:pt idx="42">
                  <c:v>6.7352618508254858E-2</c:v>
                </c:pt>
                <c:pt idx="43">
                  <c:v>7.1220480303084074E-2</c:v>
                </c:pt>
                <c:pt idx="44">
                  <c:v>8.0423811447645363E-2</c:v>
                </c:pt>
                <c:pt idx="45">
                  <c:v>8.351917583616339E-2</c:v>
                </c:pt>
                <c:pt idx="46">
                  <c:v>8.4812468554869541E-2</c:v>
                </c:pt>
                <c:pt idx="47">
                  <c:v>8.8987545725229072E-2</c:v>
                </c:pt>
                <c:pt idx="48">
                  <c:v>9.6322189621073556E-2</c:v>
                </c:pt>
                <c:pt idx="49">
                  <c:v>9.7574730470865442E-2</c:v>
                </c:pt>
                <c:pt idx="50">
                  <c:v>0.10054552734226076</c:v>
                </c:pt>
                <c:pt idx="51">
                  <c:v>9.8089684436757626E-2</c:v>
                </c:pt>
                <c:pt idx="52">
                  <c:v>0.11159923096410691</c:v>
                </c:pt>
                <c:pt idx="53">
                  <c:v>0.11253448316514152</c:v>
                </c:pt>
                <c:pt idx="54">
                  <c:v>0.10565846443540451</c:v>
                </c:pt>
                <c:pt idx="55">
                  <c:v>0.10538853306347226</c:v>
                </c:pt>
                <c:pt idx="56">
                  <c:v>0.11140180305871837</c:v>
                </c:pt>
                <c:pt idx="57">
                  <c:v>0.10912797562133369</c:v>
                </c:pt>
                <c:pt idx="58">
                  <c:v>0.11470898162715297</c:v>
                </c:pt>
                <c:pt idx="59">
                  <c:v>0.11692904649257536</c:v>
                </c:pt>
                <c:pt idx="60">
                  <c:v>0.12166494211857347</c:v>
                </c:pt>
                <c:pt idx="61">
                  <c:v>0.1214131312613306</c:v>
                </c:pt>
                <c:pt idx="62">
                  <c:v>0.11994285371293367</c:v>
                </c:pt>
                <c:pt idx="63">
                  <c:v>0.12398161721403464</c:v>
                </c:pt>
                <c:pt idx="64">
                  <c:v>0.12035242604817541</c:v>
                </c:pt>
                <c:pt idx="65">
                  <c:v>0.12136212834684892</c:v>
                </c:pt>
                <c:pt idx="66">
                  <c:v>0.12581248431624009</c:v>
                </c:pt>
                <c:pt idx="67">
                  <c:v>0.11944319206011371</c:v>
                </c:pt>
                <c:pt idx="68">
                  <c:v>0.11828337208752163</c:v>
                </c:pt>
                <c:pt idx="69">
                  <c:v>0.10796073333514551</c:v>
                </c:pt>
                <c:pt idx="70">
                  <c:v>0.10556238989503895</c:v>
                </c:pt>
                <c:pt idx="71">
                  <c:v>0.10120597298678656</c:v>
                </c:pt>
                <c:pt idx="72">
                  <c:v>9.5642733181889927E-2</c:v>
                </c:pt>
                <c:pt idx="73">
                  <c:v>9.5627684516287351E-2</c:v>
                </c:pt>
                <c:pt idx="74">
                  <c:v>9.851502039570334E-2</c:v>
                </c:pt>
                <c:pt idx="75">
                  <c:v>0.10211225387982834</c:v>
                </c:pt>
                <c:pt idx="76">
                  <c:v>0.10087038484358632</c:v>
                </c:pt>
                <c:pt idx="77">
                  <c:v>9.8543432142745774E-2</c:v>
                </c:pt>
                <c:pt idx="78">
                  <c:v>9.0588837162003222E-2</c:v>
                </c:pt>
                <c:pt idx="79">
                  <c:v>8.7817935868486866E-2</c:v>
                </c:pt>
                <c:pt idx="80">
                  <c:v>8.7217640974246405E-2</c:v>
                </c:pt>
                <c:pt idx="81">
                  <c:v>7.5744914530643803E-2</c:v>
                </c:pt>
                <c:pt idx="82">
                  <c:v>7.6415267297650358E-2</c:v>
                </c:pt>
                <c:pt idx="83">
                  <c:v>7.955888973112385E-2</c:v>
                </c:pt>
                <c:pt idx="84">
                  <c:v>8.2767468004478276E-2</c:v>
                </c:pt>
                <c:pt idx="85">
                  <c:v>8.3614234726217609E-2</c:v>
                </c:pt>
                <c:pt idx="86">
                  <c:v>8.1495070203749881E-2</c:v>
                </c:pt>
                <c:pt idx="87">
                  <c:v>7.4840639889716731E-2</c:v>
                </c:pt>
                <c:pt idx="88">
                  <c:v>7.7517273180338436E-2</c:v>
                </c:pt>
                <c:pt idx="89">
                  <c:v>7.5146734143014177E-2</c:v>
                </c:pt>
                <c:pt idx="90">
                  <c:v>7.4925200913439641E-2</c:v>
                </c:pt>
                <c:pt idx="91">
                  <c:v>6.7791245302495112E-2</c:v>
                </c:pt>
                <c:pt idx="92">
                  <c:v>5.9914805052050525E-2</c:v>
                </c:pt>
                <c:pt idx="93">
                  <c:v>6.180636698827497E-2</c:v>
                </c:pt>
                <c:pt idx="94">
                  <c:v>5.8684266082253474E-2</c:v>
                </c:pt>
                <c:pt idx="95">
                  <c:v>5.7484875293889522E-2</c:v>
                </c:pt>
                <c:pt idx="96">
                  <c:v>5.8713169487542745E-2</c:v>
                </c:pt>
                <c:pt idx="97">
                  <c:v>6.5084364546756673E-2</c:v>
                </c:pt>
                <c:pt idx="98">
                  <c:v>7.3278834154698699E-2</c:v>
                </c:pt>
              </c:numCache>
            </c:numRef>
          </c:yVal>
          <c:smooth val="0"/>
          <c:extLst>
            <c:ext xmlns:c16="http://schemas.microsoft.com/office/drawing/2014/chart" uri="{C3380CC4-5D6E-409C-BE32-E72D297353CC}">
              <c16:uniqueId val="{00000000-C219-45D5-A0B0-CB85F5FFF5E7}"/>
            </c:ext>
          </c:extLst>
        </c:ser>
        <c:ser>
          <c:idx val="1"/>
          <c:order val="1"/>
          <c:tx>
            <c:v>Frrench income tax, CSG et CRDS</c:v>
          </c:tx>
          <c:spPr>
            <a:ln>
              <a:solidFill>
                <a:schemeClr val="accent5">
                  <a:lumMod val="75000"/>
                </a:schemeClr>
              </a:solidFill>
              <a:prstDash val="dash"/>
            </a:ln>
          </c:spPr>
          <c:marker>
            <c:symbol val="none"/>
          </c:marker>
          <c:xVal>
            <c:numRef>
              <c:f>'Part PIB'!$A$3:$A$102</c:f>
              <c:numCache>
                <c:formatCode>General</c:formatCode>
                <c:ptCount val="100"/>
                <c:pt idx="0">
                  <c:v>1915</c:v>
                </c:pt>
                <c:pt idx="1">
                  <c:v>1916</c:v>
                </c:pt>
                <c:pt idx="2">
                  <c:v>1917</c:v>
                </c:pt>
                <c:pt idx="3">
                  <c:v>1918</c:v>
                </c:pt>
                <c:pt idx="4">
                  <c:v>1919</c:v>
                </c:pt>
                <c:pt idx="5">
                  <c:v>1920</c:v>
                </c:pt>
                <c:pt idx="6">
                  <c:v>1921</c:v>
                </c:pt>
                <c:pt idx="7">
                  <c:v>1922</c:v>
                </c:pt>
                <c:pt idx="8">
                  <c:v>1923</c:v>
                </c:pt>
                <c:pt idx="9">
                  <c:v>1924</c:v>
                </c:pt>
                <c:pt idx="10">
                  <c:v>1925</c:v>
                </c:pt>
                <c:pt idx="11">
                  <c:v>1926</c:v>
                </c:pt>
                <c:pt idx="12">
                  <c:v>1927</c:v>
                </c:pt>
                <c:pt idx="13">
                  <c:v>1928</c:v>
                </c:pt>
                <c:pt idx="14">
                  <c:v>1929</c:v>
                </c:pt>
                <c:pt idx="15">
                  <c:v>1930</c:v>
                </c:pt>
                <c:pt idx="16">
                  <c:v>1931</c:v>
                </c:pt>
                <c:pt idx="17">
                  <c:v>1932</c:v>
                </c:pt>
                <c:pt idx="18">
                  <c:v>1933</c:v>
                </c:pt>
                <c:pt idx="19">
                  <c:v>1934</c:v>
                </c:pt>
                <c:pt idx="20">
                  <c:v>1935</c:v>
                </c:pt>
                <c:pt idx="21">
                  <c:v>1936</c:v>
                </c:pt>
                <c:pt idx="22">
                  <c:v>1937</c:v>
                </c:pt>
                <c:pt idx="23">
                  <c:v>1938</c:v>
                </c:pt>
                <c:pt idx="24">
                  <c:v>1939</c:v>
                </c:pt>
                <c:pt idx="25">
                  <c:v>1940</c:v>
                </c:pt>
                <c:pt idx="26">
                  <c:v>1941</c:v>
                </c:pt>
                <c:pt idx="27">
                  <c:v>1942</c:v>
                </c:pt>
                <c:pt idx="28">
                  <c:v>1943</c:v>
                </c:pt>
                <c:pt idx="29">
                  <c:v>1944</c:v>
                </c:pt>
                <c:pt idx="30">
                  <c:v>1945</c:v>
                </c:pt>
                <c:pt idx="31">
                  <c:v>1946</c:v>
                </c:pt>
                <c:pt idx="32">
                  <c:v>1947</c:v>
                </c:pt>
                <c:pt idx="33">
                  <c:v>1948</c:v>
                </c:pt>
                <c:pt idx="34">
                  <c:v>1949</c:v>
                </c:pt>
                <c:pt idx="35">
                  <c:v>1950</c:v>
                </c:pt>
                <c:pt idx="36">
                  <c:v>1951</c:v>
                </c:pt>
                <c:pt idx="37">
                  <c:v>1952</c:v>
                </c:pt>
                <c:pt idx="38">
                  <c:v>1953</c:v>
                </c:pt>
                <c:pt idx="39">
                  <c:v>1954</c:v>
                </c:pt>
                <c:pt idx="40">
                  <c:v>1955</c:v>
                </c:pt>
                <c:pt idx="41">
                  <c:v>1956</c:v>
                </c:pt>
                <c:pt idx="42">
                  <c:v>1957</c:v>
                </c:pt>
                <c:pt idx="43">
                  <c:v>1958</c:v>
                </c:pt>
                <c:pt idx="44">
                  <c:v>1959</c:v>
                </c:pt>
                <c:pt idx="45">
                  <c:v>1960</c:v>
                </c:pt>
                <c:pt idx="46">
                  <c:v>1961</c:v>
                </c:pt>
                <c:pt idx="47">
                  <c:v>1962</c:v>
                </c:pt>
                <c:pt idx="48">
                  <c:v>1963</c:v>
                </c:pt>
                <c:pt idx="49">
                  <c:v>1964</c:v>
                </c:pt>
                <c:pt idx="50">
                  <c:v>1965</c:v>
                </c:pt>
                <c:pt idx="51">
                  <c:v>1966</c:v>
                </c:pt>
                <c:pt idx="52">
                  <c:v>1967</c:v>
                </c:pt>
                <c:pt idx="53">
                  <c:v>1968</c:v>
                </c:pt>
                <c:pt idx="54">
                  <c:v>1969</c:v>
                </c:pt>
                <c:pt idx="55">
                  <c:v>1970</c:v>
                </c:pt>
                <c:pt idx="56">
                  <c:v>1971</c:v>
                </c:pt>
                <c:pt idx="57">
                  <c:v>1972</c:v>
                </c:pt>
                <c:pt idx="58">
                  <c:v>1973</c:v>
                </c:pt>
                <c:pt idx="59">
                  <c:v>1974</c:v>
                </c:pt>
                <c:pt idx="60">
                  <c:v>1975</c:v>
                </c:pt>
                <c:pt idx="61">
                  <c:v>1976</c:v>
                </c:pt>
                <c:pt idx="62">
                  <c:v>1977</c:v>
                </c:pt>
                <c:pt idx="63">
                  <c:v>1978</c:v>
                </c:pt>
                <c:pt idx="64">
                  <c:v>1979</c:v>
                </c:pt>
                <c:pt idx="65">
                  <c:v>1980</c:v>
                </c:pt>
                <c:pt idx="66">
                  <c:v>1981</c:v>
                </c:pt>
                <c:pt idx="67">
                  <c:v>1982</c:v>
                </c:pt>
                <c:pt idx="68">
                  <c:v>1983</c:v>
                </c:pt>
                <c:pt idx="69">
                  <c:v>1984</c:v>
                </c:pt>
                <c:pt idx="70">
                  <c:v>1985</c:v>
                </c:pt>
                <c:pt idx="71">
                  <c:v>1986</c:v>
                </c:pt>
                <c:pt idx="72">
                  <c:v>1987</c:v>
                </c:pt>
                <c:pt idx="73">
                  <c:v>1988</c:v>
                </c:pt>
                <c:pt idx="74">
                  <c:v>1989</c:v>
                </c:pt>
                <c:pt idx="75">
                  <c:v>1990</c:v>
                </c:pt>
                <c:pt idx="76">
                  <c:v>1991</c:v>
                </c:pt>
                <c:pt idx="77">
                  <c:v>1992</c:v>
                </c:pt>
                <c:pt idx="78">
                  <c:v>1993</c:v>
                </c:pt>
                <c:pt idx="79">
                  <c:v>1994</c:v>
                </c:pt>
                <c:pt idx="80">
                  <c:v>1995</c:v>
                </c:pt>
                <c:pt idx="81">
                  <c:v>1996</c:v>
                </c:pt>
                <c:pt idx="82">
                  <c:v>1997</c:v>
                </c:pt>
                <c:pt idx="83">
                  <c:v>1998</c:v>
                </c:pt>
                <c:pt idx="84">
                  <c:v>1999</c:v>
                </c:pt>
                <c:pt idx="85">
                  <c:v>2000</c:v>
                </c:pt>
                <c:pt idx="86">
                  <c:v>2001</c:v>
                </c:pt>
                <c:pt idx="87">
                  <c:v>2002</c:v>
                </c:pt>
                <c:pt idx="88">
                  <c:v>2003</c:v>
                </c:pt>
                <c:pt idx="89">
                  <c:v>2004</c:v>
                </c:pt>
                <c:pt idx="90">
                  <c:v>2005</c:v>
                </c:pt>
                <c:pt idx="91">
                  <c:v>2006</c:v>
                </c:pt>
                <c:pt idx="92">
                  <c:v>2007</c:v>
                </c:pt>
                <c:pt idx="93">
                  <c:v>2008</c:v>
                </c:pt>
                <c:pt idx="94">
                  <c:v>2009</c:v>
                </c:pt>
                <c:pt idx="95">
                  <c:v>2010</c:v>
                </c:pt>
                <c:pt idx="96">
                  <c:v>2011</c:v>
                </c:pt>
                <c:pt idx="97">
                  <c:v>2012</c:v>
                </c:pt>
                <c:pt idx="98">
                  <c:v>2013</c:v>
                </c:pt>
                <c:pt idx="99">
                  <c:v>2014</c:v>
                </c:pt>
              </c:numCache>
            </c:numRef>
          </c:xVal>
          <c:yVal>
            <c:numRef>
              <c:f>'Part PIB'!$I$3:$I$102</c:f>
              <c:numCache>
                <c:formatCode>0.0%</c:formatCode>
                <c:ptCount val="100"/>
                <c:pt idx="74">
                  <c:v>9.851502039570334E-2</c:v>
                </c:pt>
                <c:pt idx="75">
                  <c:v>0.10211225387982834</c:v>
                </c:pt>
                <c:pt idx="76">
                  <c:v>0.11293434133817384</c:v>
                </c:pt>
                <c:pt idx="77">
                  <c:v>0.11447346970200577</c:v>
                </c:pt>
                <c:pt idx="78">
                  <c:v>0.11291995447955586</c:v>
                </c:pt>
                <c:pt idx="79">
                  <c:v>0.12082327559573096</c:v>
                </c:pt>
                <c:pt idx="80">
                  <c:v>0.12058654912242188</c:v>
                </c:pt>
                <c:pt idx="81">
                  <c:v>0.10855571108738407</c:v>
                </c:pt>
                <c:pt idx="82">
                  <c:v>0.12520527502950377</c:v>
                </c:pt>
                <c:pt idx="83">
                  <c:v>0.1785809235555875</c:v>
                </c:pt>
                <c:pt idx="84">
                  <c:v>0.18783002879356975</c:v>
                </c:pt>
                <c:pt idx="85">
                  <c:v>0.19171573650531373</c:v>
                </c:pt>
                <c:pt idx="86">
                  <c:v>0.18256359161244079</c:v>
                </c:pt>
                <c:pt idx="87">
                  <c:v>0.17514715864568836</c:v>
                </c:pt>
                <c:pt idx="88">
                  <c:v>0.17818526153441094</c:v>
                </c:pt>
                <c:pt idx="89">
                  <c:v>0.17484967515666261</c:v>
                </c:pt>
                <c:pt idx="90">
                  <c:v>0.17661319506598178</c:v>
                </c:pt>
                <c:pt idx="91">
                  <c:v>0.17111619167432782</c:v>
                </c:pt>
                <c:pt idx="92">
                  <c:v>0.16497925953232648</c:v>
                </c:pt>
                <c:pt idx="93">
                  <c:v>0.17011694434103536</c:v>
                </c:pt>
                <c:pt idx="94">
                  <c:v>0.16915142802569541</c:v>
                </c:pt>
                <c:pt idx="95">
                  <c:v>0.16591738371670262</c:v>
                </c:pt>
                <c:pt idx="96">
                  <c:v>0.16636729106924095</c:v>
                </c:pt>
                <c:pt idx="97">
                  <c:v>0.17207845951349671</c:v>
                </c:pt>
              </c:numCache>
            </c:numRef>
          </c:yVal>
          <c:smooth val="0"/>
          <c:extLst>
            <c:ext xmlns:c16="http://schemas.microsoft.com/office/drawing/2014/chart" uri="{C3380CC4-5D6E-409C-BE32-E72D297353CC}">
              <c16:uniqueId val="{00000001-C219-45D5-A0B0-CB85F5FFF5E7}"/>
            </c:ext>
          </c:extLst>
        </c:ser>
        <c:dLbls>
          <c:showLegendKey val="0"/>
          <c:showVal val="0"/>
          <c:showCatName val="0"/>
          <c:showSerName val="0"/>
          <c:showPercent val="0"/>
          <c:showBubbleSize val="0"/>
        </c:dLbls>
        <c:axId val="114670592"/>
        <c:axId val="115282688"/>
      </c:scatterChart>
      <c:valAx>
        <c:axId val="114670592"/>
        <c:scaling>
          <c:orientation val="minMax"/>
          <c:max val="2014"/>
          <c:min val="1914"/>
        </c:scaling>
        <c:delete val="0"/>
        <c:axPos val="b"/>
        <c:numFmt formatCode="General" sourceLinked="1"/>
        <c:majorTickMark val="out"/>
        <c:minorTickMark val="none"/>
        <c:tickLblPos val="nextTo"/>
        <c:crossAx val="115282688"/>
        <c:crosses val="autoZero"/>
        <c:crossBetween val="midCat"/>
      </c:valAx>
      <c:valAx>
        <c:axId val="115282688"/>
        <c:scaling>
          <c:orientation val="minMax"/>
        </c:scaling>
        <c:delete val="0"/>
        <c:axPos val="l"/>
        <c:title>
          <c:tx>
            <c:rich>
              <a:bodyPr rot="-5400000" vert="horz"/>
              <a:lstStyle/>
              <a:p>
                <a:pPr>
                  <a:defRPr/>
                </a:pPr>
                <a:r>
                  <a:rPr lang="en-US"/>
                  <a:t>Percentage</a:t>
                </a:r>
                <a:r>
                  <a:rPr lang="en-US" baseline="0"/>
                  <a:t> of all public revenues</a:t>
                </a:r>
                <a:endParaRPr lang="en-US"/>
              </a:p>
            </c:rich>
          </c:tx>
          <c:overlay val="0"/>
        </c:title>
        <c:numFmt formatCode="0%" sourceLinked="0"/>
        <c:majorTickMark val="out"/>
        <c:minorTickMark val="none"/>
        <c:tickLblPos val="nextTo"/>
        <c:crossAx val="114670592"/>
        <c:crosses val="autoZero"/>
        <c:crossBetween val="midCat"/>
      </c:valAx>
    </c:plotArea>
    <c:legend>
      <c:legendPos val="b"/>
      <c:layout>
        <c:manualLayout>
          <c:xMode val="edge"/>
          <c:yMode val="edge"/>
          <c:x val="0.13781787539397486"/>
          <c:y val="4.9423804603892861E-2"/>
          <c:w val="0.34600857293582987"/>
          <c:h val="0.12787083966023"/>
        </c:manualLayout>
      </c:layout>
      <c:overlay val="0"/>
      <c:spPr>
        <a:ln>
          <a:solidFill>
            <a:schemeClr val="tx1"/>
          </a:solidFill>
        </a:ln>
      </c:spPr>
    </c:legend>
    <c:plotVisOnly val="1"/>
    <c:dispBlanksAs val="gap"/>
    <c:showDLblsOverMax val="0"/>
  </c:chart>
  <c:spPr>
    <a:ln>
      <a:noFill/>
    </a:ln>
  </c:spPr>
  <c:txPr>
    <a:bodyPr/>
    <a:lstStyle/>
    <a:p>
      <a:pPr>
        <a:defRPr sz="1400"/>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9.4740351682886345E-2"/>
          <c:y val="1.8339154188147345E-2"/>
          <c:w val="0.87358431209745468"/>
          <c:h val="0.92204796287663848"/>
        </c:manualLayout>
      </c:layout>
      <c:scatterChart>
        <c:scatterStyle val="smoothMarker"/>
        <c:varyColors val="0"/>
        <c:ser>
          <c:idx val="0"/>
          <c:order val="0"/>
          <c:tx>
            <c:v>Top 1 %</c:v>
          </c:tx>
          <c:spPr>
            <a:ln>
              <a:solidFill>
                <a:schemeClr val="accent5">
                  <a:lumMod val="50000"/>
                </a:schemeClr>
              </a:solidFill>
              <a:prstDash val="solid"/>
            </a:ln>
          </c:spPr>
          <c:marker>
            <c:symbol val="none"/>
          </c:marker>
          <c:xVal>
            <c:numRef>
              <c:f>Distribution!$A$4:$A$103</c:f>
              <c:numCache>
                <c:formatCode>General</c:formatCode>
                <c:ptCount val="100"/>
                <c:pt idx="0">
                  <c:v>2014</c:v>
                </c:pt>
                <c:pt idx="1">
                  <c:v>2013</c:v>
                </c:pt>
                <c:pt idx="2">
                  <c:v>2012</c:v>
                </c:pt>
                <c:pt idx="3">
                  <c:v>2011</c:v>
                </c:pt>
                <c:pt idx="4">
                  <c:v>2010</c:v>
                </c:pt>
                <c:pt idx="5">
                  <c:v>2009</c:v>
                </c:pt>
                <c:pt idx="6">
                  <c:v>2008</c:v>
                </c:pt>
                <c:pt idx="7">
                  <c:v>2007</c:v>
                </c:pt>
                <c:pt idx="8">
                  <c:v>2006</c:v>
                </c:pt>
                <c:pt idx="9">
                  <c:v>2005</c:v>
                </c:pt>
                <c:pt idx="10">
                  <c:v>2004</c:v>
                </c:pt>
                <c:pt idx="11">
                  <c:v>2003</c:v>
                </c:pt>
                <c:pt idx="12">
                  <c:v>2002</c:v>
                </c:pt>
                <c:pt idx="13">
                  <c:v>2001</c:v>
                </c:pt>
                <c:pt idx="14">
                  <c:v>2000</c:v>
                </c:pt>
                <c:pt idx="15">
                  <c:v>1999</c:v>
                </c:pt>
                <c:pt idx="16">
                  <c:v>1998</c:v>
                </c:pt>
                <c:pt idx="17">
                  <c:v>1997</c:v>
                </c:pt>
                <c:pt idx="18">
                  <c:v>1996</c:v>
                </c:pt>
                <c:pt idx="19">
                  <c:v>1995</c:v>
                </c:pt>
                <c:pt idx="20">
                  <c:v>1994</c:v>
                </c:pt>
                <c:pt idx="21">
                  <c:v>1993</c:v>
                </c:pt>
                <c:pt idx="22">
                  <c:v>1992</c:v>
                </c:pt>
                <c:pt idx="23">
                  <c:v>1991</c:v>
                </c:pt>
                <c:pt idx="24">
                  <c:v>1990</c:v>
                </c:pt>
                <c:pt idx="25">
                  <c:v>1989</c:v>
                </c:pt>
                <c:pt idx="26">
                  <c:v>1988</c:v>
                </c:pt>
                <c:pt idx="27">
                  <c:v>1987</c:v>
                </c:pt>
                <c:pt idx="28">
                  <c:v>1986</c:v>
                </c:pt>
                <c:pt idx="29">
                  <c:v>1985</c:v>
                </c:pt>
                <c:pt idx="30">
                  <c:v>1984</c:v>
                </c:pt>
                <c:pt idx="31">
                  <c:v>1983</c:v>
                </c:pt>
                <c:pt idx="32">
                  <c:v>1982</c:v>
                </c:pt>
                <c:pt idx="33">
                  <c:v>1981</c:v>
                </c:pt>
                <c:pt idx="34">
                  <c:v>1980</c:v>
                </c:pt>
                <c:pt idx="35">
                  <c:v>1979</c:v>
                </c:pt>
                <c:pt idx="36">
                  <c:v>1978</c:v>
                </c:pt>
                <c:pt idx="37">
                  <c:v>1977</c:v>
                </c:pt>
                <c:pt idx="38">
                  <c:v>1976</c:v>
                </c:pt>
                <c:pt idx="39">
                  <c:v>1975</c:v>
                </c:pt>
                <c:pt idx="40">
                  <c:v>1974</c:v>
                </c:pt>
                <c:pt idx="41">
                  <c:v>1973</c:v>
                </c:pt>
                <c:pt idx="42">
                  <c:v>1972</c:v>
                </c:pt>
                <c:pt idx="43">
                  <c:v>1971</c:v>
                </c:pt>
                <c:pt idx="44">
                  <c:v>1970</c:v>
                </c:pt>
                <c:pt idx="45">
                  <c:v>1969</c:v>
                </c:pt>
                <c:pt idx="46">
                  <c:v>1968</c:v>
                </c:pt>
                <c:pt idx="47">
                  <c:v>1967</c:v>
                </c:pt>
                <c:pt idx="48">
                  <c:v>1966</c:v>
                </c:pt>
                <c:pt idx="49">
                  <c:v>1965</c:v>
                </c:pt>
                <c:pt idx="50">
                  <c:v>1964</c:v>
                </c:pt>
                <c:pt idx="51">
                  <c:v>1963</c:v>
                </c:pt>
                <c:pt idx="52">
                  <c:v>1962</c:v>
                </c:pt>
                <c:pt idx="53">
                  <c:v>1961</c:v>
                </c:pt>
                <c:pt idx="54">
                  <c:v>1960</c:v>
                </c:pt>
                <c:pt idx="55">
                  <c:v>1959</c:v>
                </c:pt>
                <c:pt idx="56">
                  <c:v>1958</c:v>
                </c:pt>
                <c:pt idx="57">
                  <c:v>1957</c:v>
                </c:pt>
                <c:pt idx="58">
                  <c:v>1956</c:v>
                </c:pt>
                <c:pt idx="59">
                  <c:v>1955</c:v>
                </c:pt>
                <c:pt idx="60">
                  <c:v>1954</c:v>
                </c:pt>
                <c:pt idx="61">
                  <c:v>1953</c:v>
                </c:pt>
                <c:pt idx="62">
                  <c:v>1952</c:v>
                </c:pt>
                <c:pt idx="63">
                  <c:v>1951</c:v>
                </c:pt>
                <c:pt idx="64">
                  <c:v>1950</c:v>
                </c:pt>
                <c:pt idx="65">
                  <c:v>1949</c:v>
                </c:pt>
                <c:pt idx="66">
                  <c:v>1948</c:v>
                </c:pt>
                <c:pt idx="67">
                  <c:v>1947</c:v>
                </c:pt>
                <c:pt idx="68">
                  <c:v>1946</c:v>
                </c:pt>
                <c:pt idx="69">
                  <c:v>1945</c:v>
                </c:pt>
                <c:pt idx="70">
                  <c:v>1944</c:v>
                </c:pt>
                <c:pt idx="71">
                  <c:v>1943</c:v>
                </c:pt>
                <c:pt idx="72">
                  <c:v>1942</c:v>
                </c:pt>
                <c:pt idx="73">
                  <c:v>1941</c:v>
                </c:pt>
                <c:pt idx="74">
                  <c:v>1940</c:v>
                </c:pt>
                <c:pt idx="75">
                  <c:v>1939</c:v>
                </c:pt>
                <c:pt idx="76">
                  <c:v>1938</c:v>
                </c:pt>
                <c:pt idx="77">
                  <c:v>1937</c:v>
                </c:pt>
                <c:pt idx="78">
                  <c:v>1936</c:v>
                </c:pt>
                <c:pt idx="79">
                  <c:v>1935</c:v>
                </c:pt>
                <c:pt idx="80">
                  <c:v>1934</c:v>
                </c:pt>
                <c:pt idx="81">
                  <c:v>1933</c:v>
                </c:pt>
                <c:pt idx="82">
                  <c:v>1932</c:v>
                </c:pt>
                <c:pt idx="83">
                  <c:v>1931</c:v>
                </c:pt>
                <c:pt idx="84">
                  <c:v>1930</c:v>
                </c:pt>
                <c:pt idx="85">
                  <c:v>1929</c:v>
                </c:pt>
                <c:pt idx="86">
                  <c:v>1928</c:v>
                </c:pt>
                <c:pt idx="87">
                  <c:v>1927</c:v>
                </c:pt>
                <c:pt idx="88">
                  <c:v>1926</c:v>
                </c:pt>
                <c:pt idx="89">
                  <c:v>1925</c:v>
                </c:pt>
                <c:pt idx="90">
                  <c:v>1924</c:v>
                </c:pt>
                <c:pt idx="91">
                  <c:v>1923</c:v>
                </c:pt>
                <c:pt idx="92">
                  <c:v>1922</c:v>
                </c:pt>
                <c:pt idx="93">
                  <c:v>1921</c:v>
                </c:pt>
                <c:pt idx="94">
                  <c:v>1920</c:v>
                </c:pt>
                <c:pt idx="95">
                  <c:v>1919</c:v>
                </c:pt>
                <c:pt idx="96">
                  <c:v>1918</c:v>
                </c:pt>
                <c:pt idx="97">
                  <c:v>1917</c:v>
                </c:pt>
                <c:pt idx="98">
                  <c:v>1916</c:v>
                </c:pt>
                <c:pt idx="99">
                  <c:v>1915</c:v>
                </c:pt>
              </c:numCache>
            </c:numRef>
          </c:xVal>
          <c:yVal>
            <c:numRef>
              <c:f>Distribution!$E$4:$E$103</c:f>
              <c:numCache>
                <c:formatCode>0%</c:formatCode>
                <c:ptCount val="100"/>
                <c:pt idx="1">
                  <c:v>0.24069874485333767</c:v>
                </c:pt>
                <c:pt idx="2">
                  <c:v>0.24265000224113464</c:v>
                </c:pt>
                <c:pt idx="3">
                  <c:v>0.24277959267298366</c:v>
                </c:pt>
                <c:pt idx="4">
                  <c:v>0.24442060291767101</c:v>
                </c:pt>
                <c:pt idx="5">
                  <c:v>0.24371380607287066</c:v>
                </c:pt>
                <c:pt idx="6">
                  <c:v>0.24479245642820965</c:v>
                </c:pt>
                <c:pt idx="7">
                  <c:v>0.22590282559394834</c:v>
                </c:pt>
                <c:pt idx="8">
                  <c:v>0.20797623197237666</c:v>
                </c:pt>
                <c:pt idx="9">
                  <c:v>0.190145442883174</c:v>
                </c:pt>
                <c:pt idx="10">
                  <c:v>0.18600080410639466</c:v>
                </c:pt>
                <c:pt idx="11">
                  <c:v>0.18436639507611599</c:v>
                </c:pt>
                <c:pt idx="12">
                  <c:v>0.19633777936299635</c:v>
                </c:pt>
                <c:pt idx="13">
                  <c:v>0.20023461182912203</c:v>
                </c:pt>
                <c:pt idx="14">
                  <c:v>0.20579041043917368</c:v>
                </c:pt>
                <c:pt idx="15">
                  <c:v>0.19815821448961932</c:v>
                </c:pt>
                <c:pt idx="16">
                  <c:v>0.20218499004840901</c:v>
                </c:pt>
                <c:pt idx="17" formatCode="0.0%">
                  <c:v>0.28615208390754993</c:v>
                </c:pt>
                <c:pt idx="18" formatCode="0.0%">
                  <c:v>0.28271988893170791</c:v>
                </c:pt>
                <c:pt idx="19" formatCode="0.0%">
                  <c:v>0.27395484370374551</c:v>
                </c:pt>
                <c:pt idx="20" formatCode="0.0%">
                  <c:v>0.27000794886106927</c:v>
                </c:pt>
                <c:pt idx="21" formatCode="0.0%">
                  <c:v>0.27591533251287254</c:v>
                </c:pt>
                <c:pt idx="22" formatCode="0.0%">
                  <c:v>0.27118411859881941</c:v>
                </c:pt>
                <c:pt idx="23" formatCode="0.0%">
                  <c:v>0.27894202862511142</c:v>
                </c:pt>
                <c:pt idx="24" formatCode="0.0%">
                  <c:v>0.28997433022476093</c:v>
                </c:pt>
                <c:pt idx="25" formatCode="0.0%">
                  <c:v>0.29292198595236429</c:v>
                </c:pt>
                <c:pt idx="26" formatCode="0.0%">
                  <c:v>0.28719456481688493</c:v>
                </c:pt>
                <c:pt idx="27" formatCode="0.0%">
                  <c:v>0.2827303709823672</c:v>
                </c:pt>
                <c:pt idx="28" formatCode="0.0%">
                  <c:v>0.26480842733732185</c:v>
                </c:pt>
                <c:pt idx="29" formatCode="0.0%">
                  <c:v>0.25887406692396281</c:v>
                </c:pt>
                <c:pt idx="30" formatCode="0.0%">
                  <c:v>0.25395677987797266</c:v>
                </c:pt>
                <c:pt idx="31" formatCode="0.0%">
                  <c:v>0.25076189890994222</c:v>
                </c:pt>
                <c:pt idx="32" formatCode="0.0%">
                  <c:v>0.26880967086075219</c:v>
                </c:pt>
                <c:pt idx="33" formatCode="0.0%">
                  <c:v>0.28207416982014283</c:v>
                </c:pt>
                <c:pt idx="34" formatCode="0.0%">
                  <c:v>0.28676757903834366</c:v>
                </c:pt>
                <c:pt idx="35" formatCode="0.0%">
                  <c:v>0.2713342157872462</c:v>
                </c:pt>
                <c:pt idx="36" formatCode="0.0%">
                  <c:v>0.26619099617864411</c:v>
                </c:pt>
                <c:pt idx="37" formatCode="0.0%">
                  <c:v>0.27258578718935378</c:v>
                </c:pt>
                <c:pt idx="38" formatCode="0.0%">
                  <c:v>0.28354439319997393</c:v>
                </c:pt>
                <c:pt idx="39" formatCode="0.0%">
                  <c:v>0.29065154807027421</c:v>
                </c:pt>
                <c:pt idx="40" formatCode="0.0%">
                  <c:v>0.30399490468266044</c:v>
                </c:pt>
                <c:pt idx="41" formatCode="0.0%">
                  <c:v>0.32675608543722051</c:v>
                </c:pt>
                <c:pt idx="42" formatCode="0.0%">
                  <c:v>0.31692035653238643</c:v>
                </c:pt>
                <c:pt idx="43" formatCode="0.0%">
                  <c:v>0.32290637061808353</c:v>
                </c:pt>
                <c:pt idx="44" formatCode="0.0%">
                  <c:v>0.32319515602166549</c:v>
                </c:pt>
                <c:pt idx="45" formatCode="0.0%">
                  <c:v>0.33401228067556377</c:v>
                </c:pt>
                <c:pt idx="46" formatCode="0.0%">
                  <c:v>0.35040887846404473</c:v>
                </c:pt>
                <c:pt idx="47" formatCode="0.0%">
                  <c:v>0.40037468664623987</c:v>
                </c:pt>
                <c:pt idx="48" formatCode="0.0%">
                  <c:v>0.34401389337573318</c:v>
                </c:pt>
                <c:pt idx="49" formatCode="0.0%">
                  <c:v>0.35626902762585827</c:v>
                </c:pt>
                <c:pt idx="50" formatCode="0.0%">
                  <c:v>0.36370969252744068</c:v>
                </c:pt>
                <c:pt idx="51" formatCode="0.0%">
                  <c:v>0.37272077307107976</c:v>
                </c:pt>
                <c:pt idx="52" formatCode="0.0%">
                  <c:v>0.39370103507304094</c:v>
                </c:pt>
                <c:pt idx="53" formatCode="0.0%">
                  <c:v>0.40739617898108749</c:v>
                </c:pt>
                <c:pt idx="54" formatCode="0.0%">
                  <c:v>0.42368405541922644</c:v>
                </c:pt>
                <c:pt idx="55" formatCode="0.0%">
                  <c:v>0.42696515598632045</c:v>
                </c:pt>
                <c:pt idx="56" formatCode="0.0%">
                  <c:v>0.44240082508490453</c:v>
                </c:pt>
                <c:pt idx="57" formatCode="0.0%">
                  <c:v>0.48366639663073058</c:v>
                </c:pt>
                <c:pt idx="58" formatCode="0.0%">
                  <c:v>0.51920973810091342</c:v>
                </c:pt>
                <c:pt idx="59" formatCode="0.0%">
                  <c:v>0.54549973783788575</c:v>
                </c:pt>
                <c:pt idx="60" formatCode="0.0%">
                  <c:v>0.5759853578233981</c:v>
                </c:pt>
                <c:pt idx="61" formatCode="0.0%">
                  <c:v>0.57140572050815586</c:v>
                </c:pt>
                <c:pt idx="62" formatCode="0.0%">
                  <c:v>0.4924964862300733</c:v>
                </c:pt>
                <c:pt idx="63" formatCode="0.0%">
                  <c:v>0.54567733833125798</c:v>
                </c:pt>
                <c:pt idx="64" formatCode="0.0%">
                  <c:v>0.53491239996664697</c:v>
                </c:pt>
                <c:pt idx="65" formatCode="0.0%">
                  <c:v>0.51439324253926488</c:v>
                </c:pt>
                <c:pt idx="66" formatCode="0.0%">
                  <c:v>0.569086224766713</c:v>
                </c:pt>
                <c:pt idx="67" formatCode="0.0%">
                  <c:v>0.67277960342397169</c:v>
                </c:pt>
                <c:pt idx="68" formatCode="0.0%">
                  <c:v>0.45306528072486041</c:v>
                </c:pt>
                <c:pt idx="69" formatCode="0.0%">
                  <c:v>0.61197447698905993</c:v>
                </c:pt>
                <c:pt idx="70" formatCode="0.0%">
                  <c:v>0.72419489495782718</c:v>
                </c:pt>
                <c:pt idx="71" formatCode="0.0%">
                  <c:v>0.81770622901237033</c:v>
                </c:pt>
                <c:pt idx="72" formatCode="0.0%">
                  <c:v>0.80774408620094684</c:v>
                </c:pt>
                <c:pt idx="73" formatCode="0.0%">
                  <c:v>0.85584063909285202</c:v>
                </c:pt>
                <c:pt idx="74" formatCode="0.0%">
                  <c:v>0.88418878261037259</c:v>
                </c:pt>
                <c:pt idx="75" formatCode="0.0%">
                  <c:v>0.89243401415496482</c:v>
                </c:pt>
                <c:pt idx="76" formatCode="0.0%">
                  <c:v>0.86101572134698368</c:v>
                </c:pt>
                <c:pt idx="77" formatCode="0.0%">
                  <c:v>0.89697106184188291</c:v>
                </c:pt>
                <c:pt idx="78" formatCode="0.0%">
                  <c:v>0.91332206483937028</c:v>
                </c:pt>
                <c:pt idx="79" formatCode="0.0%">
                  <c:v>0.89932156124653995</c:v>
                </c:pt>
                <c:pt idx="80" formatCode="0.0%">
                  <c:v>0.88205526173651305</c:v>
                </c:pt>
                <c:pt idx="81" formatCode="0.0%">
                  <c:v>0.86071392641548872</c:v>
                </c:pt>
                <c:pt idx="82" formatCode="0.0%">
                  <c:v>0.86651441366015092</c:v>
                </c:pt>
                <c:pt idx="83" formatCode="0.0%">
                  <c:v>0.87297266162710541</c:v>
                </c:pt>
                <c:pt idx="84" formatCode="0.0%">
                  <c:v>0.87890599462638919</c:v>
                </c:pt>
                <c:pt idx="85" formatCode="0.0%">
                  <c:v>0.8988860122217277</c:v>
                </c:pt>
                <c:pt idx="86" formatCode="0.0%">
                  <c:v>0.90286979124324274</c:v>
                </c:pt>
                <c:pt idx="87" formatCode="0.0%">
                  <c:v>0.88609070610173657</c:v>
                </c:pt>
                <c:pt idx="88" formatCode="0.0%">
                  <c:v>0.8970986217268877</c:v>
                </c:pt>
                <c:pt idx="89" formatCode="0.0%">
                  <c:v>0.89273497116967659</c:v>
                </c:pt>
                <c:pt idx="90" formatCode="0.0%">
                  <c:v>0.92031127198805296</c:v>
                </c:pt>
                <c:pt idx="91" formatCode="0.0%">
                  <c:v>0.92948476626381515</c:v>
                </c:pt>
                <c:pt idx="92" formatCode="0.0%">
                  <c:v>0.93383904573000065</c:v>
                </c:pt>
                <c:pt idx="93" formatCode="0.0%">
                  <c:v>0.93663064281668607</c:v>
                </c:pt>
                <c:pt idx="94" formatCode="0.0%">
                  <c:v>0.95115251540997336</c:v>
                </c:pt>
                <c:pt idx="95" formatCode="0.0%">
                  <c:v>0.97018637954868725</c:v>
                </c:pt>
                <c:pt idx="96" formatCode="0.0%">
                  <c:v>0.91026868345769529</c:v>
                </c:pt>
                <c:pt idx="97" formatCode="0.0%">
                  <c:v>0.92648590552218979</c:v>
                </c:pt>
                <c:pt idx="98" formatCode="0.0%">
                  <c:v>0.9541323459941442</c:v>
                </c:pt>
                <c:pt idx="99" formatCode="0.0%">
                  <c:v>0.99621884256221493</c:v>
                </c:pt>
              </c:numCache>
            </c:numRef>
          </c:yVal>
          <c:smooth val="0"/>
          <c:extLst>
            <c:ext xmlns:c16="http://schemas.microsoft.com/office/drawing/2014/chart" uri="{C3380CC4-5D6E-409C-BE32-E72D297353CC}">
              <c16:uniqueId val="{00000000-7108-4856-A86C-CA7CCCE9C5F0}"/>
            </c:ext>
          </c:extLst>
        </c:ser>
        <c:ser>
          <c:idx val="4"/>
          <c:order val="1"/>
          <c:tx>
            <c:v>Top 10 % (top 1% excluded)</c:v>
          </c:tx>
          <c:spPr>
            <a:ln>
              <a:solidFill>
                <a:schemeClr val="accent5">
                  <a:lumMod val="75000"/>
                </a:schemeClr>
              </a:solidFill>
              <a:prstDash val="dash"/>
            </a:ln>
          </c:spPr>
          <c:marker>
            <c:symbol val="none"/>
          </c:marker>
          <c:xVal>
            <c:numRef>
              <c:f>Distribution!$A$4:$A$103</c:f>
              <c:numCache>
                <c:formatCode>General</c:formatCode>
                <c:ptCount val="100"/>
                <c:pt idx="0">
                  <c:v>2014</c:v>
                </c:pt>
                <c:pt idx="1">
                  <c:v>2013</c:v>
                </c:pt>
                <c:pt idx="2">
                  <c:v>2012</c:v>
                </c:pt>
                <c:pt idx="3">
                  <c:v>2011</c:v>
                </c:pt>
                <c:pt idx="4">
                  <c:v>2010</c:v>
                </c:pt>
                <c:pt idx="5">
                  <c:v>2009</c:v>
                </c:pt>
                <c:pt idx="6">
                  <c:v>2008</c:v>
                </c:pt>
                <c:pt idx="7">
                  <c:v>2007</c:v>
                </c:pt>
                <c:pt idx="8">
                  <c:v>2006</c:v>
                </c:pt>
                <c:pt idx="9">
                  <c:v>2005</c:v>
                </c:pt>
                <c:pt idx="10">
                  <c:v>2004</c:v>
                </c:pt>
                <c:pt idx="11">
                  <c:v>2003</c:v>
                </c:pt>
                <c:pt idx="12">
                  <c:v>2002</c:v>
                </c:pt>
                <c:pt idx="13">
                  <c:v>2001</c:v>
                </c:pt>
                <c:pt idx="14">
                  <c:v>2000</c:v>
                </c:pt>
                <c:pt idx="15">
                  <c:v>1999</c:v>
                </c:pt>
                <c:pt idx="16">
                  <c:v>1998</c:v>
                </c:pt>
                <c:pt idx="17">
                  <c:v>1997</c:v>
                </c:pt>
                <c:pt idx="18">
                  <c:v>1996</c:v>
                </c:pt>
                <c:pt idx="19">
                  <c:v>1995</c:v>
                </c:pt>
                <c:pt idx="20">
                  <c:v>1994</c:v>
                </c:pt>
                <c:pt idx="21">
                  <c:v>1993</c:v>
                </c:pt>
                <c:pt idx="22">
                  <c:v>1992</c:v>
                </c:pt>
                <c:pt idx="23">
                  <c:v>1991</c:v>
                </c:pt>
                <c:pt idx="24">
                  <c:v>1990</c:v>
                </c:pt>
                <c:pt idx="25">
                  <c:v>1989</c:v>
                </c:pt>
                <c:pt idx="26">
                  <c:v>1988</c:v>
                </c:pt>
                <c:pt idx="27">
                  <c:v>1987</c:v>
                </c:pt>
                <c:pt idx="28">
                  <c:v>1986</c:v>
                </c:pt>
                <c:pt idx="29">
                  <c:v>1985</c:v>
                </c:pt>
                <c:pt idx="30">
                  <c:v>1984</c:v>
                </c:pt>
                <c:pt idx="31">
                  <c:v>1983</c:v>
                </c:pt>
                <c:pt idx="32">
                  <c:v>1982</c:v>
                </c:pt>
                <c:pt idx="33">
                  <c:v>1981</c:v>
                </c:pt>
                <c:pt idx="34">
                  <c:v>1980</c:v>
                </c:pt>
                <c:pt idx="35">
                  <c:v>1979</c:v>
                </c:pt>
                <c:pt idx="36">
                  <c:v>1978</c:v>
                </c:pt>
                <c:pt idx="37">
                  <c:v>1977</c:v>
                </c:pt>
                <c:pt idx="38">
                  <c:v>1976</c:v>
                </c:pt>
                <c:pt idx="39">
                  <c:v>1975</c:v>
                </c:pt>
                <c:pt idx="40">
                  <c:v>1974</c:v>
                </c:pt>
                <c:pt idx="41">
                  <c:v>1973</c:v>
                </c:pt>
                <c:pt idx="42">
                  <c:v>1972</c:v>
                </c:pt>
                <c:pt idx="43">
                  <c:v>1971</c:v>
                </c:pt>
                <c:pt idx="44">
                  <c:v>1970</c:v>
                </c:pt>
                <c:pt idx="45">
                  <c:v>1969</c:v>
                </c:pt>
                <c:pt idx="46">
                  <c:v>1968</c:v>
                </c:pt>
                <c:pt idx="47">
                  <c:v>1967</c:v>
                </c:pt>
                <c:pt idx="48">
                  <c:v>1966</c:v>
                </c:pt>
                <c:pt idx="49">
                  <c:v>1965</c:v>
                </c:pt>
                <c:pt idx="50">
                  <c:v>1964</c:v>
                </c:pt>
                <c:pt idx="51">
                  <c:v>1963</c:v>
                </c:pt>
                <c:pt idx="52">
                  <c:v>1962</c:v>
                </c:pt>
                <c:pt idx="53">
                  <c:v>1961</c:v>
                </c:pt>
                <c:pt idx="54">
                  <c:v>1960</c:v>
                </c:pt>
                <c:pt idx="55">
                  <c:v>1959</c:v>
                </c:pt>
                <c:pt idx="56">
                  <c:v>1958</c:v>
                </c:pt>
                <c:pt idx="57">
                  <c:v>1957</c:v>
                </c:pt>
                <c:pt idx="58">
                  <c:v>1956</c:v>
                </c:pt>
                <c:pt idx="59">
                  <c:v>1955</c:v>
                </c:pt>
                <c:pt idx="60">
                  <c:v>1954</c:v>
                </c:pt>
                <c:pt idx="61">
                  <c:v>1953</c:v>
                </c:pt>
                <c:pt idx="62">
                  <c:v>1952</c:v>
                </c:pt>
                <c:pt idx="63">
                  <c:v>1951</c:v>
                </c:pt>
                <c:pt idx="64">
                  <c:v>1950</c:v>
                </c:pt>
                <c:pt idx="65">
                  <c:v>1949</c:v>
                </c:pt>
                <c:pt idx="66">
                  <c:v>1948</c:v>
                </c:pt>
                <c:pt idx="67">
                  <c:v>1947</c:v>
                </c:pt>
                <c:pt idx="68">
                  <c:v>1946</c:v>
                </c:pt>
                <c:pt idx="69">
                  <c:v>1945</c:v>
                </c:pt>
                <c:pt idx="70">
                  <c:v>1944</c:v>
                </c:pt>
                <c:pt idx="71">
                  <c:v>1943</c:v>
                </c:pt>
                <c:pt idx="72">
                  <c:v>1942</c:v>
                </c:pt>
                <c:pt idx="73">
                  <c:v>1941</c:v>
                </c:pt>
                <c:pt idx="74">
                  <c:v>1940</c:v>
                </c:pt>
                <c:pt idx="75">
                  <c:v>1939</c:v>
                </c:pt>
                <c:pt idx="76">
                  <c:v>1938</c:v>
                </c:pt>
                <c:pt idx="77">
                  <c:v>1937</c:v>
                </c:pt>
                <c:pt idx="78">
                  <c:v>1936</c:v>
                </c:pt>
                <c:pt idx="79">
                  <c:v>1935</c:v>
                </c:pt>
                <c:pt idx="80">
                  <c:v>1934</c:v>
                </c:pt>
                <c:pt idx="81">
                  <c:v>1933</c:v>
                </c:pt>
                <c:pt idx="82">
                  <c:v>1932</c:v>
                </c:pt>
                <c:pt idx="83">
                  <c:v>1931</c:v>
                </c:pt>
                <c:pt idx="84">
                  <c:v>1930</c:v>
                </c:pt>
                <c:pt idx="85">
                  <c:v>1929</c:v>
                </c:pt>
                <c:pt idx="86">
                  <c:v>1928</c:v>
                </c:pt>
                <c:pt idx="87">
                  <c:v>1927</c:v>
                </c:pt>
                <c:pt idx="88">
                  <c:v>1926</c:v>
                </c:pt>
                <c:pt idx="89">
                  <c:v>1925</c:v>
                </c:pt>
                <c:pt idx="90">
                  <c:v>1924</c:v>
                </c:pt>
                <c:pt idx="91">
                  <c:v>1923</c:v>
                </c:pt>
                <c:pt idx="92">
                  <c:v>1922</c:v>
                </c:pt>
                <c:pt idx="93">
                  <c:v>1921</c:v>
                </c:pt>
                <c:pt idx="94">
                  <c:v>1920</c:v>
                </c:pt>
                <c:pt idx="95">
                  <c:v>1919</c:v>
                </c:pt>
                <c:pt idx="96">
                  <c:v>1918</c:v>
                </c:pt>
                <c:pt idx="97">
                  <c:v>1917</c:v>
                </c:pt>
                <c:pt idx="98">
                  <c:v>1916</c:v>
                </c:pt>
                <c:pt idx="99">
                  <c:v>1915</c:v>
                </c:pt>
              </c:numCache>
            </c:numRef>
          </c:xVal>
          <c:yVal>
            <c:numRef>
              <c:f>Distribution!$F$4:$F$103</c:f>
              <c:numCache>
                <c:formatCode>General</c:formatCode>
                <c:ptCount val="100"/>
                <c:pt idx="1">
                  <c:v>0.35585379600524902</c:v>
                </c:pt>
                <c:pt idx="2">
                  <c:v>0.3585503697395323</c:v>
                </c:pt>
                <c:pt idx="3">
                  <c:v>0.36098697781562805</c:v>
                </c:pt>
                <c:pt idx="4">
                  <c:v>0.36236018935839337</c:v>
                </c:pt>
                <c:pt idx="5">
                  <c:v>0.36073244611422234</c:v>
                </c:pt>
                <c:pt idx="6">
                  <c:v>0.35812705755233765</c:v>
                </c:pt>
                <c:pt idx="7">
                  <c:v>0.34832637508710235</c:v>
                </c:pt>
                <c:pt idx="8">
                  <c:v>0.34031042456626898</c:v>
                </c:pt>
                <c:pt idx="9">
                  <c:v>0.3325830896695457</c:v>
                </c:pt>
                <c:pt idx="10">
                  <c:v>0.33057300249735538</c:v>
                </c:pt>
                <c:pt idx="11">
                  <c:v>0.33124755819638568</c:v>
                </c:pt>
                <c:pt idx="12">
                  <c:v>0.35858969887097669</c:v>
                </c:pt>
                <c:pt idx="13">
                  <c:v>0.37448171774546307</c:v>
                </c:pt>
                <c:pt idx="14">
                  <c:v>0.39260192712148029</c:v>
                </c:pt>
                <c:pt idx="15">
                  <c:v>0.38329319159189867</c:v>
                </c:pt>
                <c:pt idx="16">
                  <c:v>0.38910019397735601</c:v>
                </c:pt>
                <c:pt idx="17" formatCode="0.0%">
                  <c:v>0.37186657521118199</c:v>
                </c:pt>
                <c:pt idx="18" formatCode="0.0%">
                  <c:v>0.36677833128424636</c:v>
                </c:pt>
                <c:pt idx="19" formatCode="0.0%">
                  <c:v>0.3605264573160985</c:v>
                </c:pt>
                <c:pt idx="20" formatCode="0.0%">
                  <c:v>0.36310381973791095</c:v>
                </c:pt>
                <c:pt idx="21" formatCode="0.0%">
                  <c:v>0.36454584494031911</c:v>
                </c:pt>
                <c:pt idx="22" formatCode="0.0%">
                  <c:v>0.37026561336875619</c:v>
                </c:pt>
                <c:pt idx="23" formatCode="0.0%">
                  <c:v>0.36758833152897474</c:v>
                </c:pt>
                <c:pt idx="24" formatCode="0.0%">
                  <c:v>0.36492847846475562</c:v>
                </c:pt>
                <c:pt idx="25" formatCode="0.0%">
                  <c:v>0.36286422121903672</c:v>
                </c:pt>
                <c:pt idx="26" formatCode="0.0%">
                  <c:v>0.37068594363686785</c:v>
                </c:pt>
                <c:pt idx="27" formatCode="0.0%">
                  <c:v>0.37011708415407174</c:v>
                </c:pt>
                <c:pt idx="28" formatCode="0.0%">
                  <c:v>0.37305917489591983</c:v>
                </c:pt>
                <c:pt idx="29" formatCode="0.0%">
                  <c:v>0.36838477449742518</c:v>
                </c:pt>
                <c:pt idx="30" formatCode="0.0%">
                  <c:v>0.36555513018766933</c:v>
                </c:pt>
                <c:pt idx="31" formatCode="0.0%">
                  <c:v>0.36413772460472854</c:v>
                </c:pt>
                <c:pt idx="32" formatCode="0.0%">
                  <c:v>0.35316698286308373</c:v>
                </c:pt>
                <c:pt idx="33" formatCode="0.0%">
                  <c:v>0.35372832762163892</c:v>
                </c:pt>
                <c:pt idx="34" formatCode="0.0%">
                  <c:v>0.347564634197078</c:v>
                </c:pt>
                <c:pt idx="35" formatCode="0.0%">
                  <c:v>0.35089281032176162</c:v>
                </c:pt>
                <c:pt idx="36" formatCode="0.0%">
                  <c:v>0.35324495271565098</c:v>
                </c:pt>
                <c:pt idx="37" formatCode="0.0%">
                  <c:v>0.3708531459412483</c:v>
                </c:pt>
                <c:pt idx="38" formatCode="0.0%">
                  <c:v>0.35527857010499564</c:v>
                </c:pt>
                <c:pt idx="39" formatCode="0.0%">
                  <c:v>0.35798201675434066</c:v>
                </c:pt>
                <c:pt idx="40" formatCode="0.0%">
                  <c:v>0.36077945647133458</c:v>
                </c:pt>
                <c:pt idx="41" formatCode="0.0%">
                  <c:v>0.36587073293424527</c:v>
                </c:pt>
                <c:pt idx="42" formatCode="0.0%">
                  <c:v>0.36591079404473287</c:v>
                </c:pt>
                <c:pt idx="43" formatCode="0.0%">
                  <c:v>0.37422442591821597</c:v>
                </c:pt>
                <c:pt idx="44" formatCode="0.0%">
                  <c:v>0.37615028557543739</c:v>
                </c:pt>
                <c:pt idx="45" formatCode="0.0%">
                  <c:v>0.37137689959581743</c:v>
                </c:pt>
                <c:pt idx="46" formatCode="0.0%">
                  <c:v>0.36710994179839934</c:v>
                </c:pt>
                <c:pt idx="47" formatCode="0.0%">
                  <c:v>0.32812674732159774</c:v>
                </c:pt>
                <c:pt idx="48" formatCode="0.0%">
                  <c:v>0.35418907743572048</c:v>
                </c:pt>
                <c:pt idx="49" formatCode="0.0%">
                  <c:v>0.36406032488043621</c:v>
                </c:pt>
                <c:pt idx="50" formatCode="0.0%">
                  <c:v>0.36188875448658397</c:v>
                </c:pt>
                <c:pt idx="51" formatCode="0.0%">
                  <c:v>0.36763688311237031</c:v>
                </c:pt>
                <c:pt idx="52" formatCode="0.0%">
                  <c:v>0.37180068937259253</c:v>
                </c:pt>
                <c:pt idx="53" formatCode="0.0%">
                  <c:v>0.37062396532550446</c:v>
                </c:pt>
                <c:pt idx="54" formatCode="0.0%">
                  <c:v>0.37765275700410955</c:v>
                </c:pt>
                <c:pt idx="55" formatCode="0.0%">
                  <c:v>0.39603772798588954</c:v>
                </c:pt>
                <c:pt idx="56" formatCode="0.0%">
                  <c:v>0.37824897375960087</c:v>
                </c:pt>
                <c:pt idx="57" formatCode="0.0%">
                  <c:v>0.36667017560441212</c:v>
                </c:pt>
                <c:pt idx="58" formatCode="0.0%">
                  <c:v>0.34834646023634985</c:v>
                </c:pt>
                <c:pt idx="59" formatCode="0.0%">
                  <c:v>0.34038683960618099</c:v>
                </c:pt>
                <c:pt idx="60" formatCode="0.0%">
                  <c:v>0.31897992262857522</c:v>
                </c:pt>
                <c:pt idx="61" formatCode="0.0%">
                  <c:v>0.32021668849003937</c:v>
                </c:pt>
                <c:pt idx="62" formatCode="0.0%">
                  <c:v>0.36707020549029429</c:v>
                </c:pt>
                <c:pt idx="63" formatCode="0.0%">
                  <c:v>0.35718339689262724</c:v>
                </c:pt>
                <c:pt idx="64" formatCode="0.0%">
                  <c:v>0.3284167660905627</c:v>
                </c:pt>
                <c:pt idx="65" formatCode="0.0%">
                  <c:v>0.33385250716763382</c:v>
                </c:pt>
                <c:pt idx="66" formatCode="0.0%">
                  <c:v>0.31728181341068784</c:v>
                </c:pt>
                <c:pt idx="67" formatCode="0.0%">
                  <c:v>0.2316691721739832</c:v>
                </c:pt>
                <c:pt idx="68" formatCode="0.0%">
                  <c:v>0.35508409180613942</c:v>
                </c:pt>
                <c:pt idx="69" formatCode="0.0%">
                  <c:v>0.3016548186170227</c:v>
                </c:pt>
                <c:pt idx="70" formatCode="0.0%">
                  <c:v>0.25108579945419662</c:v>
                </c:pt>
                <c:pt idx="71" formatCode="0.0%">
                  <c:v>0.16547680456928671</c:v>
                </c:pt>
                <c:pt idx="72" formatCode="0.0%">
                  <c:v>0.16219634704850749</c:v>
                </c:pt>
                <c:pt idx="73" formatCode="0.0%">
                  <c:v>0.12369656481254332</c:v>
                </c:pt>
                <c:pt idx="74" formatCode="0.0%">
                  <c:v>0.10164099595091591</c:v>
                </c:pt>
                <c:pt idx="75" formatCode="0.0%">
                  <c:v>9.4390094474307018E-2</c:v>
                </c:pt>
                <c:pt idx="76" formatCode="0.0%">
                  <c:v>0.11637043915024037</c:v>
                </c:pt>
                <c:pt idx="77" formatCode="0.0%">
                  <c:v>8.9968746785163756E-2</c:v>
                </c:pt>
                <c:pt idx="78" formatCode="0.0%">
                  <c:v>7.8897413042236852E-2</c:v>
                </c:pt>
                <c:pt idx="79" formatCode="0.0%">
                  <c:v>9.2710682177861603E-2</c:v>
                </c:pt>
                <c:pt idx="80" formatCode="0.0%">
                  <c:v>0.10829432445284981</c:v>
                </c:pt>
                <c:pt idx="81" formatCode="0.0%">
                  <c:v>0.12716715146851776</c:v>
                </c:pt>
                <c:pt idx="82" formatCode="0.0%">
                  <c:v>0.1213129265293249</c:v>
                </c:pt>
                <c:pt idx="83" formatCode="0.0%">
                  <c:v>0.11374330206613481</c:v>
                </c:pt>
                <c:pt idx="84" formatCode="0.0%">
                  <c:v>0.106198312471942</c:v>
                </c:pt>
                <c:pt idx="85" formatCode="0.0%">
                  <c:v>9.0478226437209264E-2</c:v>
                </c:pt>
                <c:pt idx="86" formatCode="0.0%">
                  <c:v>8.8612709452092764E-2</c:v>
                </c:pt>
                <c:pt idx="87" formatCode="0.0%">
                  <c:v>0.10059340347699552</c:v>
                </c:pt>
                <c:pt idx="88" formatCode="0.0%">
                  <c:v>9.2550601468686322E-2</c:v>
                </c:pt>
                <c:pt idx="89" formatCode="0.0%">
                  <c:v>9.8777570814530091E-2</c:v>
                </c:pt>
                <c:pt idx="90" formatCode="0.0%">
                  <c:v>7.5784135523329743E-2</c:v>
                </c:pt>
                <c:pt idx="91" formatCode="0.0%">
                  <c:v>6.7674756633963828E-2</c:v>
                </c:pt>
                <c:pt idx="92" formatCode="0.0%">
                  <c:v>6.5601710551771997E-2</c:v>
                </c:pt>
                <c:pt idx="93" formatCode="0.0%">
                  <c:v>6.1438043036978529E-2</c:v>
                </c:pt>
                <c:pt idx="94" formatCode="0.0%">
                  <c:v>4.8847484590026635E-2</c:v>
                </c:pt>
                <c:pt idx="95" formatCode="0.0%">
                  <c:v>2.981362045131275E-2</c:v>
                </c:pt>
                <c:pt idx="96" formatCode="0.0%">
                  <c:v>8.9731316542304707E-2</c:v>
                </c:pt>
                <c:pt idx="97" formatCode="0.0%">
                  <c:v>7.351409447781021E-2</c:v>
                </c:pt>
                <c:pt idx="98" formatCode="0.0%">
                  <c:v>4.5867654005855796E-2</c:v>
                </c:pt>
                <c:pt idx="99" formatCode="0.0%">
                  <c:v>3.7811574377850654E-3</c:v>
                </c:pt>
              </c:numCache>
            </c:numRef>
          </c:yVal>
          <c:smooth val="0"/>
          <c:extLst>
            <c:ext xmlns:c16="http://schemas.microsoft.com/office/drawing/2014/chart" uri="{C3380CC4-5D6E-409C-BE32-E72D297353CC}">
              <c16:uniqueId val="{00000001-7108-4856-A86C-CA7CCCE9C5F0}"/>
            </c:ext>
          </c:extLst>
        </c:ser>
        <c:ser>
          <c:idx val="2"/>
          <c:order val="2"/>
          <c:tx>
            <c:v>Bottom 90% </c:v>
          </c:tx>
          <c:spPr>
            <a:ln>
              <a:solidFill>
                <a:schemeClr val="accent5"/>
              </a:solidFill>
              <a:prstDash val="sysDot"/>
            </a:ln>
          </c:spPr>
          <c:marker>
            <c:symbol val="none"/>
          </c:marker>
          <c:xVal>
            <c:numRef>
              <c:f>Distribution!$A$4:$A$103</c:f>
              <c:numCache>
                <c:formatCode>General</c:formatCode>
                <c:ptCount val="100"/>
                <c:pt idx="0">
                  <c:v>2014</c:v>
                </c:pt>
                <c:pt idx="1">
                  <c:v>2013</c:v>
                </c:pt>
                <c:pt idx="2">
                  <c:v>2012</c:v>
                </c:pt>
                <c:pt idx="3">
                  <c:v>2011</c:v>
                </c:pt>
                <c:pt idx="4">
                  <c:v>2010</c:v>
                </c:pt>
                <c:pt idx="5">
                  <c:v>2009</c:v>
                </c:pt>
                <c:pt idx="6">
                  <c:v>2008</c:v>
                </c:pt>
                <c:pt idx="7">
                  <c:v>2007</c:v>
                </c:pt>
                <c:pt idx="8">
                  <c:v>2006</c:v>
                </c:pt>
                <c:pt idx="9">
                  <c:v>2005</c:v>
                </c:pt>
                <c:pt idx="10">
                  <c:v>2004</c:v>
                </c:pt>
                <c:pt idx="11">
                  <c:v>2003</c:v>
                </c:pt>
                <c:pt idx="12">
                  <c:v>2002</c:v>
                </c:pt>
                <c:pt idx="13">
                  <c:v>2001</c:v>
                </c:pt>
                <c:pt idx="14">
                  <c:v>2000</c:v>
                </c:pt>
                <c:pt idx="15">
                  <c:v>1999</c:v>
                </c:pt>
                <c:pt idx="16">
                  <c:v>1998</c:v>
                </c:pt>
                <c:pt idx="17">
                  <c:v>1997</c:v>
                </c:pt>
                <c:pt idx="18">
                  <c:v>1996</c:v>
                </c:pt>
                <c:pt idx="19">
                  <c:v>1995</c:v>
                </c:pt>
                <c:pt idx="20">
                  <c:v>1994</c:v>
                </c:pt>
                <c:pt idx="21">
                  <c:v>1993</c:v>
                </c:pt>
                <c:pt idx="22">
                  <c:v>1992</c:v>
                </c:pt>
                <c:pt idx="23">
                  <c:v>1991</c:v>
                </c:pt>
                <c:pt idx="24">
                  <c:v>1990</c:v>
                </c:pt>
                <c:pt idx="25">
                  <c:v>1989</c:v>
                </c:pt>
                <c:pt idx="26">
                  <c:v>1988</c:v>
                </c:pt>
                <c:pt idx="27">
                  <c:v>1987</c:v>
                </c:pt>
                <c:pt idx="28">
                  <c:v>1986</c:v>
                </c:pt>
                <c:pt idx="29">
                  <c:v>1985</c:v>
                </c:pt>
                <c:pt idx="30">
                  <c:v>1984</c:v>
                </c:pt>
                <c:pt idx="31">
                  <c:v>1983</c:v>
                </c:pt>
                <c:pt idx="32">
                  <c:v>1982</c:v>
                </c:pt>
                <c:pt idx="33">
                  <c:v>1981</c:v>
                </c:pt>
                <c:pt idx="34">
                  <c:v>1980</c:v>
                </c:pt>
                <c:pt idx="35">
                  <c:v>1979</c:v>
                </c:pt>
                <c:pt idx="36">
                  <c:v>1978</c:v>
                </c:pt>
                <c:pt idx="37">
                  <c:v>1977</c:v>
                </c:pt>
                <c:pt idx="38">
                  <c:v>1976</c:v>
                </c:pt>
                <c:pt idx="39">
                  <c:v>1975</c:v>
                </c:pt>
                <c:pt idx="40">
                  <c:v>1974</c:v>
                </c:pt>
                <c:pt idx="41">
                  <c:v>1973</c:v>
                </c:pt>
                <c:pt idx="42">
                  <c:v>1972</c:v>
                </c:pt>
                <c:pt idx="43">
                  <c:v>1971</c:v>
                </c:pt>
                <c:pt idx="44">
                  <c:v>1970</c:v>
                </c:pt>
                <c:pt idx="45">
                  <c:v>1969</c:v>
                </c:pt>
                <c:pt idx="46">
                  <c:v>1968</c:v>
                </c:pt>
                <c:pt idx="47">
                  <c:v>1967</c:v>
                </c:pt>
                <c:pt idx="48">
                  <c:v>1966</c:v>
                </c:pt>
                <c:pt idx="49">
                  <c:v>1965</c:v>
                </c:pt>
                <c:pt idx="50">
                  <c:v>1964</c:v>
                </c:pt>
                <c:pt idx="51">
                  <c:v>1963</c:v>
                </c:pt>
                <c:pt idx="52">
                  <c:v>1962</c:v>
                </c:pt>
                <c:pt idx="53">
                  <c:v>1961</c:v>
                </c:pt>
                <c:pt idx="54">
                  <c:v>1960</c:v>
                </c:pt>
                <c:pt idx="55">
                  <c:v>1959</c:v>
                </c:pt>
                <c:pt idx="56">
                  <c:v>1958</c:v>
                </c:pt>
                <c:pt idx="57">
                  <c:v>1957</c:v>
                </c:pt>
                <c:pt idx="58">
                  <c:v>1956</c:v>
                </c:pt>
                <c:pt idx="59">
                  <c:v>1955</c:v>
                </c:pt>
                <c:pt idx="60">
                  <c:v>1954</c:v>
                </c:pt>
                <c:pt idx="61">
                  <c:v>1953</c:v>
                </c:pt>
                <c:pt idx="62">
                  <c:v>1952</c:v>
                </c:pt>
                <c:pt idx="63">
                  <c:v>1951</c:v>
                </c:pt>
                <c:pt idx="64">
                  <c:v>1950</c:v>
                </c:pt>
                <c:pt idx="65">
                  <c:v>1949</c:v>
                </c:pt>
                <c:pt idx="66">
                  <c:v>1948</c:v>
                </c:pt>
                <c:pt idx="67">
                  <c:v>1947</c:v>
                </c:pt>
                <c:pt idx="68">
                  <c:v>1946</c:v>
                </c:pt>
                <c:pt idx="69">
                  <c:v>1945</c:v>
                </c:pt>
                <c:pt idx="70">
                  <c:v>1944</c:v>
                </c:pt>
                <c:pt idx="71">
                  <c:v>1943</c:v>
                </c:pt>
                <c:pt idx="72">
                  <c:v>1942</c:v>
                </c:pt>
                <c:pt idx="73">
                  <c:v>1941</c:v>
                </c:pt>
                <c:pt idx="74">
                  <c:v>1940</c:v>
                </c:pt>
                <c:pt idx="75">
                  <c:v>1939</c:v>
                </c:pt>
                <c:pt idx="76">
                  <c:v>1938</c:v>
                </c:pt>
                <c:pt idx="77">
                  <c:v>1937</c:v>
                </c:pt>
                <c:pt idx="78">
                  <c:v>1936</c:v>
                </c:pt>
                <c:pt idx="79">
                  <c:v>1935</c:v>
                </c:pt>
                <c:pt idx="80">
                  <c:v>1934</c:v>
                </c:pt>
                <c:pt idx="81">
                  <c:v>1933</c:v>
                </c:pt>
                <c:pt idx="82">
                  <c:v>1932</c:v>
                </c:pt>
                <c:pt idx="83">
                  <c:v>1931</c:v>
                </c:pt>
                <c:pt idx="84">
                  <c:v>1930</c:v>
                </c:pt>
                <c:pt idx="85">
                  <c:v>1929</c:v>
                </c:pt>
                <c:pt idx="86">
                  <c:v>1928</c:v>
                </c:pt>
                <c:pt idx="87">
                  <c:v>1927</c:v>
                </c:pt>
                <c:pt idx="88">
                  <c:v>1926</c:v>
                </c:pt>
                <c:pt idx="89">
                  <c:v>1925</c:v>
                </c:pt>
                <c:pt idx="90">
                  <c:v>1924</c:v>
                </c:pt>
                <c:pt idx="91">
                  <c:v>1923</c:v>
                </c:pt>
                <c:pt idx="92">
                  <c:v>1922</c:v>
                </c:pt>
                <c:pt idx="93">
                  <c:v>1921</c:v>
                </c:pt>
                <c:pt idx="94">
                  <c:v>1920</c:v>
                </c:pt>
                <c:pt idx="95">
                  <c:v>1919</c:v>
                </c:pt>
                <c:pt idx="96">
                  <c:v>1918</c:v>
                </c:pt>
                <c:pt idx="97">
                  <c:v>1917</c:v>
                </c:pt>
                <c:pt idx="98">
                  <c:v>1916</c:v>
                </c:pt>
                <c:pt idx="99">
                  <c:v>1915</c:v>
                </c:pt>
              </c:numCache>
            </c:numRef>
          </c:xVal>
          <c:yVal>
            <c:numRef>
              <c:f>Distribution!$B$4:$B$103</c:f>
              <c:numCache>
                <c:formatCode>0%</c:formatCode>
                <c:ptCount val="100"/>
                <c:pt idx="1">
                  <c:v>0.40597552061080899</c:v>
                </c:pt>
                <c:pt idx="2">
                  <c:v>0.4034474690755207</c:v>
                </c:pt>
                <c:pt idx="3">
                  <c:v>0.39879965782165527</c:v>
                </c:pt>
                <c:pt idx="4">
                  <c:v>0.39623343944549566</c:v>
                </c:pt>
                <c:pt idx="5">
                  <c:v>0.39321920275688166</c:v>
                </c:pt>
                <c:pt idx="6">
                  <c:v>0.39555372794469168</c:v>
                </c:pt>
                <c:pt idx="7">
                  <c:v>0.39708047111829098</c:v>
                </c:pt>
                <c:pt idx="8">
                  <c:v>0.42577080925305671</c:v>
                </c:pt>
                <c:pt idx="9">
                  <c:v>0.45171334346135467</c:v>
                </c:pt>
                <c:pt idx="10">
                  <c:v>0.47727145751317362</c:v>
                </c:pt>
                <c:pt idx="11">
                  <c:v>0.483426183462143</c:v>
                </c:pt>
                <c:pt idx="12">
                  <c:v>0.48438603679339098</c:v>
                </c:pt>
                <c:pt idx="13">
                  <c:v>0.44507252176602669</c:v>
                </c:pt>
                <c:pt idx="14">
                  <c:v>0.42528365055719997</c:v>
                </c:pt>
                <c:pt idx="15">
                  <c:v>0.40160765250523861</c:v>
                </c:pt>
                <c:pt idx="16">
                  <c:v>0.41854859391848231</c:v>
                </c:pt>
                <c:pt idx="17" formatCode="0.0%">
                  <c:v>0.34198134088126808</c:v>
                </c:pt>
                <c:pt idx="18" formatCode="0.0%">
                  <c:v>0.35050177978404573</c:v>
                </c:pt>
                <c:pt idx="19" formatCode="0.0%">
                  <c:v>0.36551869898015599</c:v>
                </c:pt>
                <c:pt idx="20" formatCode="0.0%">
                  <c:v>0.36688823140101978</c:v>
                </c:pt>
                <c:pt idx="21" formatCode="0.0%">
                  <c:v>0.35953882254680836</c:v>
                </c:pt>
                <c:pt idx="22" formatCode="0.0%">
                  <c:v>0.3585502680324244</c:v>
                </c:pt>
                <c:pt idx="23" formatCode="0.0%">
                  <c:v>0.35346963984591384</c:v>
                </c:pt>
                <c:pt idx="24" formatCode="0.0%">
                  <c:v>0.34509719131048344</c:v>
                </c:pt>
                <c:pt idx="25" formatCode="0.0%">
                  <c:v>0.34421379282859899</c:v>
                </c:pt>
                <c:pt idx="26" formatCode="0.0%">
                  <c:v>0.34211949154624721</c:v>
                </c:pt>
                <c:pt idx="27" formatCode="0.0%">
                  <c:v>0.34715254486356106</c:v>
                </c:pt>
                <c:pt idx="28" formatCode="0.0%">
                  <c:v>0.36213239776675832</c:v>
                </c:pt>
                <c:pt idx="29" formatCode="0.0%">
                  <c:v>0.37274115857861201</c:v>
                </c:pt>
                <c:pt idx="30" formatCode="0.0%">
                  <c:v>0.38048808993435801</c:v>
                </c:pt>
                <c:pt idx="31" formatCode="0.0%">
                  <c:v>0.38510037648532924</c:v>
                </c:pt>
                <c:pt idx="32" formatCode="0.0%">
                  <c:v>0.37802334627616407</c:v>
                </c:pt>
                <c:pt idx="33" formatCode="0.0%">
                  <c:v>0.36419750255821826</c:v>
                </c:pt>
                <c:pt idx="34" formatCode="0.0%">
                  <c:v>0.36566778676457834</c:v>
                </c:pt>
                <c:pt idx="35" formatCode="0.0%">
                  <c:v>0.37777297389099218</c:v>
                </c:pt>
                <c:pt idx="36" formatCode="0.0%">
                  <c:v>0.3805640511057049</c:v>
                </c:pt>
                <c:pt idx="37" formatCode="0.0%">
                  <c:v>0.35656106686939792</c:v>
                </c:pt>
                <c:pt idx="38" formatCode="0.0%">
                  <c:v>0.36117703669503043</c:v>
                </c:pt>
                <c:pt idx="39" formatCode="0.0%">
                  <c:v>0.35136643517538513</c:v>
                </c:pt>
                <c:pt idx="40" formatCode="0.0%">
                  <c:v>0.33522563884600498</c:v>
                </c:pt>
                <c:pt idx="41" formatCode="0.0%">
                  <c:v>0.30737318162853422</c:v>
                </c:pt>
                <c:pt idx="42" formatCode="0.0%">
                  <c:v>0.31716884942288071</c:v>
                </c:pt>
                <c:pt idx="43" formatCode="0.0%">
                  <c:v>0.3028692034637005</c:v>
                </c:pt>
                <c:pt idx="44" formatCode="0.0%">
                  <c:v>0.30065455840289712</c:v>
                </c:pt>
                <c:pt idx="45" formatCode="0.0%">
                  <c:v>0.2946108197286188</c:v>
                </c:pt>
                <c:pt idx="46" formatCode="0.0%">
                  <c:v>0.28248117973755593</c:v>
                </c:pt>
                <c:pt idx="47" formatCode="0.0%">
                  <c:v>0.27149856603216238</c:v>
                </c:pt>
                <c:pt idx="48" formatCode="0.0%">
                  <c:v>0.30179702918854634</c:v>
                </c:pt>
                <c:pt idx="49" formatCode="0.0%">
                  <c:v>0.27967064749370552</c:v>
                </c:pt>
                <c:pt idx="50" formatCode="0.0%">
                  <c:v>0.27440155298597535</c:v>
                </c:pt>
                <c:pt idx="51" formatCode="0.0%">
                  <c:v>0.25964234381654994</c:v>
                </c:pt>
                <c:pt idx="52" formatCode="0.0%">
                  <c:v>0.23449827555436653</c:v>
                </c:pt>
                <c:pt idx="53" formatCode="0.0%">
                  <c:v>0.22197985569340806</c:v>
                </c:pt>
                <c:pt idx="54" formatCode="0.0%">
                  <c:v>0.19866318757666401</c:v>
                </c:pt>
                <c:pt idx="55" formatCode="0.0%">
                  <c:v>0.17699711602779</c:v>
                </c:pt>
                <c:pt idx="56" formatCode="0.0%">
                  <c:v>0.1793502011554946</c:v>
                </c:pt>
                <c:pt idx="57" formatCode="0.0%">
                  <c:v>0.1496634277648573</c:v>
                </c:pt>
                <c:pt idx="58" formatCode="0.0%">
                  <c:v>0.13244380166273673</c:v>
                </c:pt>
                <c:pt idx="59" formatCode="0.0%">
                  <c:v>0.11411342255593326</c:v>
                </c:pt>
                <c:pt idx="60" formatCode="0.0%">
                  <c:v>0.10503471954802668</c:v>
                </c:pt>
                <c:pt idx="61" formatCode="0.0%">
                  <c:v>0.10837759100180477</c:v>
                </c:pt>
                <c:pt idx="62" formatCode="0.0%">
                  <c:v>0.14043330827963241</c:v>
                </c:pt>
                <c:pt idx="63" formatCode="0.0%">
                  <c:v>9.7139264776114786E-2</c:v>
                </c:pt>
                <c:pt idx="64" formatCode="0.0%">
                  <c:v>0.13667083394279034</c:v>
                </c:pt>
                <c:pt idx="65" formatCode="0.0%">
                  <c:v>0.1517542502931013</c:v>
                </c:pt>
                <c:pt idx="66" formatCode="0.0%">
                  <c:v>0.11363196182259916</c:v>
                </c:pt>
                <c:pt idx="67" formatCode="0.0%">
                  <c:v>9.555122440204511E-2</c:v>
                </c:pt>
                <c:pt idx="68" formatCode="0.0%">
                  <c:v>0.19185062746900017</c:v>
                </c:pt>
                <c:pt idx="69" formatCode="0.0%">
                  <c:v>8.6370704393917364E-2</c:v>
                </c:pt>
                <c:pt idx="70" formatCode="0.0%">
                  <c:v>2.4719305587976192E-2</c:v>
                </c:pt>
                <c:pt idx="71" formatCode="0.0%">
                  <c:v>1.681696641834296E-2</c:v>
                </c:pt>
                <c:pt idx="72" formatCode="0.0%">
                  <c:v>3.0059566750545663E-2</c:v>
                </c:pt>
                <c:pt idx="73" formatCode="0.0%">
                  <c:v>2.0462796094604663E-2</c:v>
                </c:pt>
                <c:pt idx="74" formatCode="0.0%">
                  <c:v>1.4170221438711494E-2</c:v>
                </c:pt>
                <c:pt idx="75" formatCode="0.0%">
                  <c:v>1.3175891370728166E-2</c:v>
                </c:pt>
                <c:pt idx="76" formatCode="0.0%">
                  <c:v>2.2613839502775956E-2</c:v>
                </c:pt>
                <c:pt idx="77" formatCode="0.0%">
                  <c:v>1.3060191372953334E-2</c:v>
                </c:pt>
                <c:pt idx="78" formatCode="0.0%">
                  <c:v>7.780522118392863E-3</c:v>
                </c:pt>
                <c:pt idx="79" formatCode="0.0%">
                  <c:v>7.9677565755984503E-3</c:v>
                </c:pt>
                <c:pt idx="80" formatCode="0.0%">
                  <c:v>9.6504138106371373E-3</c:v>
                </c:pt>
                <c:pt idx="81" formatCode="0.0%">
                  <c:v>1.2118922115993525E-2</c:v>
                </c:pt>
                <c:pt idx="82" formatCode="0.0%">
                  <c:v>1.2172659810524178E-2</c:v>
                </c:pt>
                <c:pt idx="83" formatCode="0.0%">
                  <c:v>1.3284036306759783E-2</c:v>
                </c:pt>
                <c:pt idx="84" formatCode="0.0%">
                  <c:v>1.4895692901668811E-2</c:v>
                </c:pt>
                <c:pt idx="85" formatCode="0.0%">
                  <c:v>1.0635761341063033E-2</c:v>
                </c:pt>
                <c:pt idx="86" formatCode="0.0%">
                  <c:v>8.5174993046644998E-3</c:v>
                </c:pt>
                <c:pt idx="87" formatCode="0.0%">
                  <c:v>1.3315890421267906E-2</c:v>
                </c:pt>
                <c:pt idx="88" formatCode="0.0%">
                  <c:v>1.0350776804425976E-2</c:v>
                </c:pt>
                <c:pt idx="89" formatCode="0.0%">
                  <c:v>8.4874580157933144E-3</c:v>
                </c:pt>
                <c:pt idx="90" formatCode="0.0%">
                  <c:v>3.9045924886172978E-3</c:v>
                </c:pt>
                <c:pt idx="91" formatCode="0.0%">
                  <c:v>2.8404771022210173E-3</c:v>
                </c:pt>
                <c:pt idx="92" formatCode="0.0%">
                  <c:v>5.5924371822735353E-4</c:v>
                </c:pt>
                <c:pt idx="93" formatCode="0.0%">
                  <c:v>1.9313141463354055E-3</c:v>
                </c:pt>
                <c:pt idx="94" formatCode="0.0%">
                  <c:v>0</c:v>
                </c:pt>
                <c:pt idx="95" formatCode="0.0%">
                  <c:v>0</c:v>
                </c:pt>
              </c:numCache>
            </c:numRef>
          </c:yVal>
          <c:smooth val="0"/>
          <c:extLst>
            <c:ext xmlns:c16="http://schemas.microsoft.com/office/drawing/2014/chart" uri="{C3380CC4-5D6E-409C-BE32-E72D297353CC}">
              <c16:uniqueId val="{00000002-7108-4856-A86C-CA7CCCE9C5F0}"/>
            </c:ext>
          </c:extLst>
        </c:ser>
        <c:dLbls>
          <c:showLegendKey val="0"/>
          <c:showVal val="0"/>
          <c:showCatName val="0"/>
          <c:showSerName val="0"/>
          <c:showPercent val="0"/>
          <c:showBubbleSize val="0"/>
        </c:dLbls>
        <c:axId val="115427968"/>
        <c:axId val="115450240"/>
      </c:scatterChart>
      <c:valAx>
        <c:axId val="115427968"/>
        <c:scaling>
          <c:orientation val="minMax"/>
          <c:max val="2014"/>
          <c:min val="1914"/>
        </c:scaling>
        <c:delete val="0"/>
        <c:axPos val="b"/>
        <c:numFmt formatCode="General" sourceLinked="1"/>
        <c:majorTickMark val="out"/>
        <c:minorTickMark val="in"/>
        <c:tickLblPos val="nextTo"/>
        <c:crossAx val="115450240"/>
        <c:crosses val="autoZero"/>
        <c:crossBetween val="midCat"/>
        <c:minorUnit val="1"/>
      </c:valAx>
      <c:valAx>
        <c:axId val="115450240"/>
        <c:scaling>
          <c:orientation val="minMax"/>
          <c:max val="1"/>
          <c:min val="0"/>
        </c:scaling>
        <c:delete val="0"/>
        <c:axPos val="l"/>
        <c:majorGridlines>
          <c:spPr>
            <a:ln>
              <a:noFill/>
            </a:ln>
          </c:spPr>
        </c:majorGridlines>
        <c:title>
          <c:tx>
            <c:rich>
              <a:bodyPr rot="-5400000" vert="horz"/>
              <a:lstStyle/>
              <a:p>
                <a:pPr>
                  <a:defRPr/>
                </a:pPr>
                <a:r>
                  <a:rPr lang="en-US"/>
                  <a:t>Share</a:t>
                </a:r>
                <a:r>
                  <a:rPr lang="en-US" baseline="0"/>
                  <a:t> in total income tax</a:t>
                </a:r>
                <a:endParaRPr lang="en-US"/>
              </a:p>
            </c:rich>
          </c:tx>
          <c:overlay val="0"/>
        </c:title>
        <c:numFmt formatCode="0%" sourceLinked="0"/>
        <c:majorTickMark val="out"/>
        <c:minorTickMark val="none"/>
        <c:tickLblPos val="nextTo"/>
        <c:crossAx val="115427968"/>
        <c:crosses val="autoZero"/>
        <c:crossBetween val="midCat"/>
      </c:valAx>
      <c:spPr>
        <a:ln>
          <a:noFill/>
        </a:ln>
      </c:spPr>
    </c:plotArea>
    <c:legend>
      <c:legendPos val="b"/>
      <c:layout>
        <c:manualLayout>
          <c:xMode val="edge"/>
          <c:yMode val="edge"/>
          <c:x val="0.6217596190093102"/>
          <c:y val="5.3610600307383328E-2"/>
          <c:w val="0.33152664617092203"/>
          <c:h val="0.14252462462244664"/>
        </c:manualLayout>
      </c:layout>
      <c:overlay val="0"/>
      <c:spPr>
        <a:ln>
          <a:solidFill>
            <a:schemeClr val="tx1"/>
          </a:solidFill>
        </a:ln>
      </c:spPr>
    </c:legend>
    <c:plotVisOnly val="1"/>
    <c:dispBlanksAs val="gap"/>
    <c:showDLblsOverMax val="0"/>
  </c:chart>
  <c:spPr>
    <a:ln>
      <a:noFill/>
    </a:ln>
  </c:spPr>
  <c:txPr>
    <a:bodyPr/>
    <a:lstStyle/>
    <a:p>
      <a:pPr>
        <a:defRPr sz="1400"/>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898286864780242E-2"/>
          <c:y val="2.3241990857620593E-2"/>
          <c:w val="0.88586885268822468"/>
          <c:h val="0.9157677693214028"/>
        </c:manualLayout>
      </c:layout>
      <c:lineChart>
        <c:grouping val="standard"/>
        <c:varyColors val="0"/>
        <c:ser>
          <c:idx val="0"/>
          <c:order val="0"/>
          <c:tx>
            <c:strRef>
              <c:f>Foyers!$D$7</c:f>
              <c:strCache>
                <c:ptCount val="1"/>
                <c:pt idx="0">
                  <c:v>Part de foyers imposables</c:v>
                </c:pt>
              </c:strCache>
            </c:strRef>
          </c:tx>
          <c:spPr>
            <a:ln>
              <a:solidFill>
                <a:schemeClr val="accent5">
                  <a:lumMod val="75000"/>
                </a:schemeClr>
              </a:solidFill>
            </a:ln>
          </c:spPr>
          <c:marker>
            <c:symbol val="none"/>
          </c:marker>
          <c:cat>
            <c:numRef>
              <c:f>Foyers!$A$8:$A$108</c:f>
              <c:numCache>
                <c:formatCode>General</c:formatCode>
                <c:ptCount val="101"/>
                <c:pt idx="0">
                  <c:v>1914</c:v>
                </c:pt>
                <c:pt idx="1">
                  <c:v>1915</c:v>
                </c:pt>
                <c:pt idx="2">
                  <c:v>1916</c:v>
                </c:pt>
                <c:pt idx="3">
                  <c:v>1917</c:v>
                </c:pt>
                <c:pt idx="4">
                  <c:v>1918</c:v>
                </c:pt>
                <c:pt idx="5">
                  <c:v>1919</c:v>
                </c:pt>
                <c:pt idx="6">
                  <c:v>1920</c:v>
                </c:pt>
                <c:pt idx="7">
                  <c:v>1921</c:v>
                </c:pt>
                <c:pt idx="8">
                  <c:v>1922</c:v>
                </c:pt>
                <c:pt idx="9">
                  <c:v>1923</c:v>
                </c:pt>
                <c:pt idx="10">
                  <c:v>1924</c:v>
                </c:pt>
                <c:pt idx="11">
                  <c:v>1925</c:v>
                </c:pt>
                <c:pt idx="12">
                  <c:v>1926</c:v>
                </c:pt>
                <c:pt idx="13">
                  <c:v>1927</c:v>
                </c:pt>
                <c:pt idx="14">
                  <c:v>1928</c:v>
                </c:pt>
                <c:pt idx="15">
                  <c:v>1929</c:v>
                </c:pt>
                <c:pt idx="16">
                  <c:v>1930</c:v>
                </c:pt>
                <c:pt idx="17">
                  <c:v>1931</c:v>
                </c:pt>
                <c:pt idx="18">
                  <c:v>1932</c:v>
                </c:pt>
                <c:pt idx="19">
                  <c:v>1933</c:v>
                </c:pt>
                <c:pt idx="20">
                  <c:v>1934</c:v>
                </c:pt>
                <c:pt idx="21">
                  <c:v>1935</c:v>
                </c:pt>
                <c:pt idx="22">
                  <c:v>1936</c:v>
                </c:pt>
                <c:pt idx="23">
                  <c:v>1937</c:v>
                </c:pt>
                <c:pt idx="24">
                  <c:v>1938</c:v>
                </c:pt>
                <c:pt idx="25">
                  <c:v>1939</c:v>
                </c:pt>
                <c:pt idx="26">
                  <c:v>1940</c:v>
                </c:pt>
                <c:pt idx="27">
                  <c:v>1941</c:v>
                </c:pt>
                <c:pt idx="28">
                  <c:v>1942</c:v>
                </c:pt>
                <c:pt idx="29">
                  <c:v>1943</c:v>
                </c:pt>
                <c:pt idx="30">
                  <c:v>1944</c:v>
                </c:pt>
                <c:pt idx="31">
                  <c:v>1945</c:v>
                </c:pt>
                <c:pt idx="32">
                  <c:v>1946</c:v>
                </c:pt>
                <c:pt idx="33">
                  <c:v>1947</c:v>
                </c:pt>
                <c:pt idx="34">
                  <c:v>1948</c:v>
                </c:pt>
                <c:pt idx="35">
                  <c:v>1949</c:v>
                </c:pt>
                <c:pt idx="36">
                  <c:v>1950</c:v>
                </c:pt>
                <c:pt idx="37">
                  <c:v>1951</c:v>
                </c:pt>
                <c:pt idx="38">
                  <c:v>1952</c:v>
                </c:pt>
                <c:pt idx="39">
                  <c:v>1953</c:v>
                </c:pt>
                <c:pt idx="40">
                  <c:v>1954</c:v>
                </c:pt>
                <c:pt idx="41">
                  <c:v>1955</c:v>
                </c:pt>
                <c:pt idx="42">
                  <c:v>1956</c:v>
                </c:pt>
                <c:pt idx="43">
                  <c:v>1957</c:v>
                </c:pt>
                <c:pt idx="44">
                  <c:v>1958</c:v>
                </c:pt>
                <c:pt idx="45">
                  <c:v>1959</c:v>
                </c:pt>
                <c:pt idx="46">
                  <c:v>1960</c:v>
                </c:pt>
                <c:pt idx="47">
                  <c:v>1961</c:v>
                </c:pt>
                <c:pt idx="48">
                  <c:v>1962</c:v>
                </c:pt>
                <c:pt idx="49">
                  <c:v>1963</c:v>
                </c:pt>
                <c:pt idx="50">
                  <c:v>1964</c:v>
                </c:pt>
                <c:pt idx="51">
                  <c:v>1965</c:v>
                </c:pt>
                <c:pt idx="52">
                  <c:v>1966</c:v>
                </c:pt>
                <c:pt idx="53">
                  <c:v>1967</c:v>
                </c:pt>
                <c:pt idx="54">
                  <c:v>1968</c:v>
                </c:pt>
                <c:pt idx="55">
                  <c:v>1969</c:v>
                </c:pt>
                <c:pt idx="56">
                  <c:v>1970</c:v>
                </c:pt>
                <c:pt idx="57">
                  <c:v>1971</c:v>
                </c:pt>
                <c:pt idx="58">
                  <c:v>1972</c:v>
                </c:pt>
                <c:pt idx="59">
                  <c:v>1973</c:v>
                </c:pt>
                <c:pt idx="60">
                  <c:v>1974</c:v>
                </c:pt>
                <c:pt idx="61">
                  <c:v>1975</c:v>
                </c:pt>
                <c:pt idx="62">
                  <c:v>1976</c:v>
                </c:pt>
                <c:pt idx="63">
                  <c:v>1977</c:v>
                </c:pt>
                <c:pt idx="64">
                  <c:v>1978</c:v>
                </c:pt>
                <c:pt idx="65">
                  <c:v>1979</c:v>
                </c:pt>
                <c:pt idx="66">
                  <c:v>1980</c:v>
                </c:pt>
                <c:pt idx="67">
                  <c:v>1981</c:v>
                </c:pt>
                <c:pt idx="68">
                  <c:v>1982</c:v>
                </c:pt>
                <c:pt idx="69">
                  <c:v>1983</c:v>
                </c:pt>
                <c:pt idx="70">
                  <c:v>1984</c:v>
                </c:pt>
                <c:pt idx="71">
                  <c:v>1985</c:v>
                </c:pt>
                <c:pt idx="72">
                  <c:v>1986</c:v>
                </c:pt>
                <c:pt idx="73">
                  <c:v>1987</c:v>
                </c:pt>
                <c:pt idx="74">
                  <c:v>1988</c:v>
                </c:pt>
                <c:pt idx="75">
                  <c:v>1989</c:v>
                </c:pt>
                <c:pt idx="76">
                  <c:v>1990</c:v>
                </c:pt>
                <c:pt idx="77">
                  <c:v>1991</c:v>
                </c:pt>
                <c:pt idx="78">
                  <c:v>1992</c:v>
                </c:pt>
                <c:pt idx="79">
                  <c:v>1993</c:v>
                </c:pt>
                <c:pt idx="80">
                  <c:v>1994</c:v>
                </c:pt>
                <c:pt idx="81">
                  <c:v>1995</c:v>
                </c:pt>
                <c:pt idx="82">
                  <c:v>1996</c:v>
                </c:pt>
                <c:pt idx="83">
                  <c:v>1997</c:v>
                </c:pt>
                <c:pt idx="84">
                  <c:v>1998</c:v>
                </c:pt>
                <c:pt idx="85">
                  <c:v>1999</c:v>
                </c:pt>
                <c:pt idx="86">
                  <c:v>2000</c:v>
                </c:pt>
                <c:pt idx="87">
                  <c:v>2001</c:v>
                </c:pt>
                <c:pt idx="88">
                  <c:v>2002</c:v>
                </c:pt>
                <c:pt idx="89">
                  <c:v>2003</c:v>
                </c:pt>
                <c:pt idx="90">
                  <c:v>2004</c:v>
                </c:pt>
                <c:pt idx="91">
                  <c:v>2005</c:v>
                </c:pt>
                <c:pt idx="92">
                  <c:v>2006</c:v>
                </c:pt>
                <c:pt idx="93">
                  <c:v>2007</c:v>
                </c:pt>
                <c:pt idx="94">
                  <c:v>2008</c:v>
                </c:pt>
                <c:pt idx="95">
                  <c:v>2009</c:v>
                </c:pt>
                <c:pt idx="96">
                  <c:v>2010</c:v>
                </c:pt>
                <c:pt idx="97">
                  <c:v>2011</c:v>
                </c:pt>
                <c:pt idx="98">
                  <c:v>2012</c:v>
                </c:pt>
                <c:pt idx="99">
                  <c:v>2013</c:v>
                </c:pt>
                <c:pt idx="100">
                  <c:v>2014</c:v>
                </c:pt>
              </c:numCache>
            </c:numRef>
          </c:cat>
          <c:val>
            <c:numRef>
              <c:f>Foyers!$D$8:$D$108</c:f>
              <c:numCache>
                <c:formatCode>0.0%</c:formatCode>
                <c:ptCount val="101"/>
                <c:pt idx="1">
                  <c:v>1.7052690184357927E-2</c:v>
                </c:pt>
                <c:pt idx="2">
                  <c:v>3.1179808355979142E-2</c:v>
                </c:pt>
                <c:pt idx="3">
                  <c:v>3.9172523302607495E-2</c:v>
                </c:pt>
                <c:pt idx="4">
                  <c:v>4.5570531032605055E-2</c:v>
                </c:pt>
                <c:pt idx="5">
                  <c:v>3.5909697227664662E-2</c:v>
                </c:pt>
                <c:pt idx="6">
                  <c:v>6.5040409571446148E-2</c:v>
                </c:pt>
                <c:pt idx="7">
                  <c:v>7.3048431895894092E-2</c:v>
                </c:pt>
                <c:pt idx="8">
                  <c:v>6.6439386989331231E-2</c:v>
                </c:pt>
                <c:pt idx="9">
                  <c:v>7.6963093695664772E-2</c:v>
                </c:pt>
                <c:pt idx="10">
                  <c:v>9.415001162535494E-2</c:v>
                </c:pt>
                <c:pt idx="11">
                  <c:v>0.12115531343830263</c:v>
                </c:pt>
                <c:pt idx="12">
                  <c:v>0.16032195650115175</c:v>
                </c:pt>
                <c:pt idx="13">
                  <c:v>0.17854256286037326</c:v>
                </c:pt>
                <c:pt idx="14">
                  <c:v>0.12142594170865895</c:v>
                </c:pt>
                <c:pt idx="15">
                  <c:v>0.11688700781722358</c:v>
                </c:pt>
                <c:pt idx="16">
                  <c:v>0.12988636737992695</c:v>
                </c:pt>
                <c:pt idx="17">
                  <c:v>0.1243468112925898</c:v>
                </c:pt>
                <c:pt idx="18">
                  <c:v>0.11463842997346342</c:v>
                </c:pt>
                <c:pt idx="19">
                  <c:v>0.11423927481900302</c:v>
                </c:pt>
                <c:pt idx="20">
                  <c:v>0.10364004215755429</c:v>
                </c:pt>
                <c:pt idx="21">
                  <c:v>9.6764301513412518E-2</c:v>
                </c:pt>
                <c:pt idx="22">
                  <c:v>9.7031322361473715E-2</c:v>
                </c:pt>
                <c:pt idx="23">
                  <c:v>0.13537427221895787</c:v>
                </c:pt>
                <c:pt idx="24">
                  <c:v>0.16526190807722763</c:v>
                </c:pt>
                <c:pt idx="25">
                  <c:v>0.13001363351846179</c:v>
                </c:pt>
                <c:pt idx="26">
                  <c:v>0.11601558876126575</c:v>
                </c:pt>
                <c:pt idx="27">
                  <c:v>0.17782668709649738</c:v>
                </c:pt>
                <c:pt idx="28">
                  <c:v>0.24970768204217955</c:v>
                </c:pt>
                <c:pt idx="29">
                  <c:v>0.13388233046098225</c:v>
                </c:pt>
                <c:pt idx="30">
                  <c:v>0.18424889609233663</c:v>
                </c:pt>
                <c:pt idx="31">
                  <c:v>0.10168523859913976</c:v>
                </c:pt>
                <c:pt idx="32">
                  <c:v>0.25089932523623232</c:v>
                </c:pt>
                <c:pt idx="33">
                  <c:v>8.9286904804993461E-2</c:v>
                </c:pt>
                <c:pt idx="34">
                  <c:v>0.15996545110183966</c:v>
                </c:pt>
                <c:pt idx="35">
                  <c:v>0.20123266702406692</c:v>
                </c:pt>
                <c:pt idx="36">
                  <c:v>0.17462288051511934</c:v>
                </c:pt>
                <c:pt idx="37">
                  <c:v>0.14831828408244102</c:v>
                </c:pt>
                <c:pt idx="38">
                  <c:v>0.19478414516873235</c:v>
                </c:pt>
                <c:pt idx="39">
                  <c:v>0.17777921102263708</c:v>
                </c:pt>
                <c:pt idx="40">
                  <c:v>0.17959383363411366</c:v>
                </c:pt>
                <c:pt idx="41">
                  <c:v>0.21334293835843052</c:v>
                </c:pt>
                <c:pt idx="42">
                  <c:v>0.24695947554754469</c:v>
                </c:pt>
                <c:pt idx="43">
                  <c:v>0.24602737014724621</c:v>
                </c:pt>
                <c:pt idx="44">
                  <c:v>0.27352063830534923</c:v>
                </c:pt>
                <c:pt idx="45">
                  <c:v>0.27391255215411187</c:v>
                </c:pt>
                <c:pt idx="46">
                  <c:v>0.29313075180889442</c:v>
                </c:pt>
                <c:pt idx="47">
                  <c:v>0.32457371465047385</c:v>
                </c:pt>
                <c:pt idx="48">
                  <c:v>0.354861565377526</c:v>
                </c:pt>
                <c:pt idx="49">
                  <c:v>0.39464593607326981</c:v>
                </c:pt>
                <c:pt idx="50">
                  <c:v>0.42224128482642664</c:v>
                </c:pt>
                <c:pt idx="51">
                  <c:v>0.42825920186089911</c:v>
                </c:pt>
                <c:pt idx="52">
                  <c:v>0.44408466039987643</c:v>
                </c:pt>
                <c:pt idx="53">
                  <c:v>0.4719000168185144</c:v>
                </c:pt>
                <c:pt idx="54">
                  <c:v>0.51238554836629346</c:v>
                </c:pt>
                <c:pt idx="55">
                  <c:v>0.5065647422878814</c:v>
                </c:pt>
                <c:pt idx="56">
                  <c:v>0.49983757959492742</c:v>
                </c:pt>
                <c:pt idx="57">
                  <c:v>0.51603294256489329</c:v>
                </c:pt>
                <c:pt idx="58">
                  <c:v>0.53121221280635711</c:v>
                </c:pt>
                <c:pt idx="59">
                  <c:v>0.55162713386160589</c:v>
                </c:pt>
                <c:pt idx="60">
                  <c:v>0.57615499808576975</c:v>
                </c:pt>
                <c:pt idx="61">
                  <c:v>0.6034093893010124</c:v>
                </c:pt>
                <c:pt idx="62">
                  <c:v>0.63308839417130169</c:v>
                </c:pt>
                <c:pt idx="63">
                  <c:v>0.61681490669767303</c:v>
                </c:pt>
                <c:pt idx="64">
                  <c:v>0.63490460057510434</c:v>
                </c:pt>
                <c:pt idx="65">
                  <c:v>0.64696429913132891</c:v>
                </c:pt>
                <c:pt idx="66">
                  <c:v>0.65180533111063954</c:v>
                </c:pt>
                <c:pt idx="67">
                  <c:v>0.6339544564353542</c:v>
                </c:pt>
                <c:pt idx="68">
                  <c:v>0.63672391699829967</c:v>
                </c:pt>
                <c:pt idx="69">
                  <c:v>0.62768341122670468</c:v>
                </c:pt>
                <c:pt idx="70">
                  <c:v>0.61897185448776415</c:v>
                </c:pt>
                <c:pt idx="71">
                  <c:v>0.60660533968740105</c:v>
                </c:pt>
                <c:pt idx="72">
                  <c:v>0.52141971556249411</c:v>
                </c:pt>
                <c:pt idx="73">
                  <c:v>0.50751583957391322</c:v>
                </c:pt>
                <c:pt idx="74">
                  <c:v>0.50278709172297587</c:v>
                </c:pt>
                <c:pt idx="75">
                  <c:v>0.50737994358413241</c:v>
                </c:pt>
                <c:pt idx="76">
                  <c:v>0.51005342092877692</c:v>
                </c:pt>
                <c:pt idx="77">
                  <c:v>0.51186526849725078</c:v>
                </c:pt>
                <c:pt idx="78">
                  <c:v>0.50783598526813289</c:v>
                </c:pt>
                <c:pt idx="79">
                  <c:v>0.50433660135251945</c:v>
                </c:pt>
                <c:pt idx="80">
                  <c:v>0.49903519634109011</c:v>
                </c:pt>
                <c:pt idx="81">
                  <c:v>0.50594010880450735</c:v>
                </c:pt>
                <c:pt idx="82">
                  <c:v>0.48761362630067578</c:v>
                </c:pt>
                <c:pt idx="83">
                  <c:v>0.49719530154705738</c:v>
                </c:pt>
                <c:pt idx="84">
                  <c:v>0.52734213986838741</c:v>
                </c:pt>
                <c:pt idx="85">
                  <c:v>0.52012383900928805</c:v>
                </c:pt>
                <c:pt idx="86">
                  <c:v>0.48807211363360442</c:v>
                </c:pt>
                <c:pt idx="87">
                  <c:v>0.47044025157232705</c:v>
                </c:pt>
                <c:pt idx="88">
                  <c:v>0.47437636374358672</c:v>
                </c:pt>
                <c:pt idx="89">
                  <c:v>0.46964197566712157</c:v>
                </c:pt>
                <c:pt idx="90">
                  <c:v>0.46989163864217759</c:v>
                </c:pt>
                <c:pt idx="91">
                  <c:v>0.48242638465266091</c:v>
                </c:pt>
                <c:pt idx="92">
                  <c:v>0.46056338028169019</c:v>
                </c:pt>
                <c:pt idx="93">
                  <c:v>0.46966921966921965</c:v>
                </c:pt>
                <c:pt idx="94">
                  <c:v>0.43369057433360814</c:v>
                </c:pt>
                <c:pt idx="95">
                  <c:v>0.45957539823492449</c:v>
                </c:pt>
                <c:pt idx="96">
                  <c:v>0.46568189811433058</c:v>
                </c:pt>
                <c:pt idx="97">
                  <c:v>0.49881835669139873</c:v>
                </c:pt>
                <c:pt idx="98">
                  <c:v>0.52295751633986931</c:v>
                </c:pt>
              </c:numCache>
            </c:numRef>
          </c:val>
          <c:smooth val="0"/>
          <c:extLst>
            <c:ext xmlns:c16="http://schemas.microsoft.com/office/drawing/2014/chart" uri="{C3380CC4-5D6E-409C-BE32-E72D297353CC}">
              <c16:uniqueId val="{00000000-A892-4881-B28D-5426134ADFF5}"/>
            </c:ext>
          </c:extLst>
        </c:ser>
        <c:dLbls>
          <c:showLegendKey val="0"/>
          <c:showVal val="0"/>
          <c:showCatName val="0"/>
          <c:showSerName val="0"/>
          <c:showPercent val="0"/>
          <c:showBubbleSize val="0"/>
        </c:dLbls>
        <c:smooth val="0"/>
        <c:axId val="115479296"/>
        <c:axId val="115480832"/>
      </c:lineChart>
      <c:catAx>
        <c:axId val="115479296"/>
        <c:scaling>
          <c:orientation val="minMax"/>
        </c:scaling>
        <c:delete val="0"/>
        <c:axPos val="b"/>
        <c:numFmt formatCode="General" sourceLinked="1"/>
        <c:majorTickMark val="out"/>
        <c:minorTickMark val="none"/>
        <c:tickLblPos val="nextTo"/>
        <c:crossAx val="115480832"/>
        <c:crosses val="autoZero"/>
        <c:auto val="1"/>
        <c:lblAlgn val="ctr"/>
        <c:lblOffset val="100"/>
        <c:tickLblSkip val="10"/>
        <c:tickMarkSkip val="10"/>
        <c:noMultiLvlLbl val="0"/>
      </c:catAx>
      <c:valAx>
        <c:axId val="115480832"/>
        <c:scaling>
          <c:orientation val="minMax"/>
        </c:scaling>
        <c:delete val="0"/>
        <c:axPos val="l"/>
        <c:majorGridlines>
          <c:spPr>
            <a:ln>
              <a:noFill/>
            </a:ln>
          </c:spPr>
        </c:majorGridlines>
        <c:title>
          <c:tx>
            <c:rich>
              <a:bodyPr rot="-5400000" vert="horz"/>
              <a:lstStyle/>
              <a:p>
                <a:pPr>
                  <a:defRPr/>
                </a:pPr>
                <a:r>
                  <a:rPr lang="en-US"/>
                  <a:t>Percentage</a:t>
                </a:r>
                <a:r>
                  <a:rPr lang="en-US" baseline="0"/>
                  <a:t> of all households</a:t>
                </a:r>
                <a:endParaRPr lang="en-US"/>
              </a:p>
            </c:rich>
          </c:tx>
          <c:overlay val="0"/>
        </c:title>
        <c:numFmt formatCode="0%" sourceLinked="0"/>
        <c:majorTickMark val="out"/>
        <c:minorTickMark val="none"/>
        <c:tickLblPos val="nextTo"/>
        <c:crossAx val="115479296"/>
        <c:crosses val="autoZero"/>
        <c:crossBetween val="between"/>
      </c:valAx>
      <c:spPr>
        <a:noFill/>
        <a:ln>
          <a:noFill/>
        </a:ln>
      </c:spPr>
    </c:plotArea>
    <c:plotVisOnly val="1"/>
    <c:dispBlanksAs val="gap"/>
    <c:showDLblsOverMax val="0"/>
  </c:chart>
  <c:spPr>
    <a:ln>
      <a:noFill/>
    </a:ln>
  </c:spPr>
  <c:txPr>
    <a:bodyPr/>
    <a:lstStyle/>
    <a:p>
      <a:pPr>
        <a:defRPr sz="1400"/>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9.429282959044899E-2"/>
          <c:y val="2.3241990857620593E-2"/>
          <c:w val="0.84317141623372682"/>
          <c:h val="0.91786116717314803"/>
        </c:manualLayout>
      </c:layout>
      <c:scatterChart>
        <c:scatterStyle val="smoothMarker"/>
        <c:varyColors val="0"/>
        <c:ser>
          <c:idx val="0"/>
          <c:order val="0"/>
          <c:tx>
            <c:v>Highest bracket of schedule (left axis)</c:v>
          </c:tx>
          <c:spPr>
            <a:ln>
              <a:solidFill>
                <a:schemeClr val="accent5">
                  <a:lumMod val="75000"/>
                </a:schemeClr>
              </a:solidFill>
              <a:prstDash val="dash"/>
            </a:ln>
          </c:spPr>
          <c:marker>
            <c:symbol val="none"/>
          </c:marker>
          <c:xVal>
            <c:numRef>
              <c:f>Top!$A$2:$A$100</c:f>
              <c:numCache>
                <c:formatCode>General</c:formatCode>
                <c:ptCount val="99"/>
                <c:pt idx="0">
                  <c:v>2013</c:v>
                </c:pt>
                <c:pt idx="1">
                  <c:v>2012</c:v>
                </c:pt>
                <c:pt idx="2">
                  <c:v>2011</c:v>
                </c:pt>
                <c:pt idx="3">
                  <c:v>2010</c:v>
                </c:pt>
                <c:pt idx="4">
                  <c:v>2009</c:v>
                </c:pt>
                <c:pt idx="5">
                  <c:v>2008</c:v>
                </c:pt>
                <c:pt idx="6">
                  <c:v>2007</c:v>
                </c:pt>
                <c:pt idx="7">
                  <c:v>2006</c:v>
                </c:pt>
                <c:pt idx="8">
                  <c:v>2005</c:v>
                </c:pt>
                <c:pt idx="9">
                  <c:v>2004</c:v>
                </c:pt>
                <c:pt idx="10">
                  <c:v>2003</c:v>
                </c:pt>
                <c:pt idx="11">
                  <c:v>2002</c:v>
                </c:pt>
                <c:pt idx="12">
                  <c:v>2001</c:v>
                </c:pt>
                <c:pt idx="13">
                  <c:v>2000</c:v>
                </c:pt>
                <c:pt idx="14">
                  <c:v>1999</c:v>
                </c:pt>
                <c:pt idx="15">
                  <c:v>1998</c:v>
                </c:pt>
                <c:pt idx="16">
                  <c:v>1997</c:v>
                </c:pt>
                <c:pt idx="17">
                  <c:v>1996</c:v>
                </c:pt>
                <c:pt idx="18">
                  <c:v>1995</c:v>
                </c:pt>
                <c:pt idx="19">
                  <c:v>1994</c:v>
                </c:pt>
                <c:pt idx="20">
                  <c:v>1993</c:v>
                </c:pt>
                <c:pt idx="21">
                  <c:v>1992</c:v>
                </c:pt>
                <c:pt idx="22">
                  <c:v>1991</c:v>
                </c:pt>
                <c:pt idx="23">
                  <c:v>1990</c:v>
                </c:pt>
                <c:pt idx="24">
                  <c:v>1989</c:v>
                </c:pt>
                <c:pt idx="25">
                  <c:v>1988</c:v>
                </c:pt>
                <c:pt idx="26">
                  <c:v>1987</c:v>
                </c:pt>
                <c:pt idx="27">
                  <c:v>1986</c:v>
                </c:pt>
                <c:pt idx="28">
                  <c:v>1985</c:v>
                </c:pt>
                <c:pt idx="29">
                  <c:v>1984</c:v>
                </c:pt>
                <c:pt idx="30">
                  <c:v>1983</c:v>
                </c:pt>
                <c:pt idx="31">
                  <c:v>1982</c:v>
                </c:pt>
                <c:pt idx="32">
                  <c:v>1981</c:v>
                </c:pt>
                <c:pt idx="33">
                  <c:v>1980</c:v>
                </c:pt>
                <c:pt idx="34">
                  <c:v>1979</c:v>
                </c:pt>
                <c:pt idx="35">
                  <c:v>1978</c:v>
                </c:pt>
                <c:pt idx="36">
                  <c:v>1977</c:v>
                </c:pt>
                <c:pt idx="37">
                  <c:v>1976</c:v>
                </c:pt>
                <c:pt idx="38">
                  <c:v>1975</c:v>
                </c:pt>
                <c:pt idx="39">
                  <c:v>1974</c:v>
                </c:pt>
                <c:pt idx="40">
                  <c:v>1973</c:v>
                </c:pt>
                <c:pt idx="41">
                  <c:v>1972</c:v>
                </c:pt>
                <c:pt idx="42">
                  <c:v>1971</c:v>
                </c:pt>
                <c:pt idx="43">
                  <c:v>1970</c:v>
                </c:pt>
                <c:pt idx="44">
                  <c:v>1969</c:v>
                </c:pt>
                <c:pt idx="45">
                  <c:v>1968</c:v>
                </c:pt>
                <c:pt idx="46">
                  <c:v>1967</c:v>
                </c:pt>
                <c:pt idx="47">
                  <c:v>1966</c:v>
                </c:pt>
                <c:pt idx="48">
                  <c:v>1965</c:v>
                </c:pt>
                <c:pt idx="49">
                  <c:v>1964</c:v>
                </c:pt>
                <c:pt idx="50">
                  <c:v>1963</c:v>
                </c:pt>
                <c:pt idx="51">
                  <c:v>1962</c:v>
                </c:pt>
                <c:pt idx="52">
                  <c:v>1961</c:v>
                </c:pt>
                <c:pt idx="53">
                  <c:v>1960</c:v>
                </c:pt>
                <c:pt idx="54">
                  <c:v>1959</c:v>
                </c:pt>
                <c:pt idx="55">
                  <c:v>1958</c:v>
                </c:pt>
                <c:pt idx="56">
                  <c:v>1957</c:v>
                </c:pt>
                <c:pt idx="57">
                  <c:v>1956</c:v>
                </c:pt>
                <c:pt idx="58">
                  <c:v>1955</c:v>
                </c:pt>
                <c:pt idx="59">
                  <c:v>1954</c:v>
                </c:pt>
                <c:pt idx="60">
                  <c:v>1953</c:v>
                </c:pt>
                <c:pt idx="61">
                  <c:v>1952</c:v>
                </c:pt>
                <c:pt idx="62">
                  <c:v>1951</c:v>
                </c:pt>
                <c:pt idx="63">
                  <c:v>1950</c:v>
                </c:pt>
                <c:pt idx="64">
                  <c:v>1949</c:v>
                </c:pt>
                <c:pt idx="65">
                  <c:v>1948</c:v>
                </c:pt>
                <c:pt idx="66">
                  <c:v>1947</c:v>
                </c:pt>
                <c:pt idx="67">
                  <c:v>1946</c:v>
                </c:pt>
                <c:pt idx="68">
                  <c:v>1945</c:v>
                </c:pt>
                <c:pt idx="69">
                  <c:v>1944</c:v>
                </c:pt>
                <c:pt idx="70">
                  <c:v>1943</c:v>
                </c:pt>
                <c:pt idx="71">
                  <c:v>1942</c:v>
                </c:pt>
                <c:pt idx="72">
                  <c:v>1941</c:v>
                </c:pt>
                <c:pt idx="73">
                  <c:v>1940</c:v>
                </c:pt>
                <c:pt idx="74">
                  <c:v>1939</c:v>
                </c:pt>
                <c:pt idx="75">
                  <c:v>1938</c:v>
                </c:pt>
                <c:pt idx="76">
                  <c:v>1937</c:v>
                </c:pt>
                <c:pt idx="77">
                  <c:v>1936</c:v>
                </c:pt>
                <c:pt idx="78">
                  <c:v>1935</c:v>
                </c:pt>
                <c:pt idx="79">
                  <c:v>1934</c:v>
                </c:pt>
                <c:pt idx="80">
                  <c:v>1933</c:v>
                </c:pt>
                <c:pt idx="81">
                  <c:v>1932</c:v>
                </c:pt>
                <c:pt idx="82">
                  <c:v>1931</c:v>
                </c:pt>
                <c:pt idx="83">
                  <c:v>1930</c:v>
                </c:pt>
                <c:pt idx="84">
                  <c:v>1929</c:v>
                </c:pt>
                <c:pt idx="85">
                  <c:v>1928</c:v>
                </c:pt>
                <c:pt idx="86">
                  <c:v>1927</c:v>
                </c:pt>
                <c:pt idx="87">
                  <c:v>1926</c:v>
                </c:pt>
                <c:pt idx="88">
                  <c:v>1925</c:v>
                </c:pt>
                <c:pt idx="89">
                  <c:v>1924</c:v>
                </c:pt>
                <c:pt idx="90">
                  <c:v>1923</c:v>
                </c:pt>
                <c:pt idx="91">
                  <c:v>1922</c:v>
                </c:pt>
                <c:pt idx="92">
                  <c:v>1921</c:v>
                </c:pt>
                <c:pt idx="93">
                  <c:v>1920</c:v>
                </c:pt>
                <c:pt idx="94">
                  <c:v>1919</c:v>
                </c:pt>
                <c:pt idx="95">
                  <c:v>1918</c:v>
                </c:pt>
                <c:pt idx="96">
                  <c:v>1917</c:v>
                </c:pt>
                <c:pt idx="97">
                  <c:v>1916</c:v>
                </c:pt>
                <c:pt idx="98">
                  <c:v>1915</c:v>
                </c:pt>
              </c:numCache>
            </c:numRef>
          </c:xVal>
          <c:yVal>
            <c:numRef>
              <c:f>Top!$Q$2:$Q$100</c:f>
              <c:numCache>
                <c:formatCode>#,##0\ "€"</c:formatCode>
                <c:ptCount val="99"/>
                <c:pt idx="0">
                  <c:v>151200</c:v>
                </c:pt>
                <c:pt idx="1">
                  <c:v>151917.18911320844</c:v>
                </c:pt>
                <c:pt idx="2">
                  <c:v>72399.559692988652</c:v>
                </c:pt>
                <c:pt idx="3">
                  <c:v>72876.33673042641</c:v>
                </c:pt>
                <c:pt idx="4">
                  <c:v>71830.292370579322</c:v>
                </c:pt>
                <c:pt idx="5">
                  <c:v>72432.006961054271</c:v>
                </c:pt>
                <c:pt idx="6">
                  <c:v>70854.055923760447</c:v>
                </c:pt>
                <c:pt idx="7">
                  <c:v>70436.269778234462</c:v>
                </c:pt>
                <c:pt idx="8">
                  <c:v>52835.397079296534</c:v>
                </c:pt>
                <c:pt idx="9">
                  <c:v>52382.24735236328</c:v>
                </c:pt>
                <c:pt idx="10">
                  <c:v>51983.415440117329</c:v>
                </c:pt>
                <c:pt idx="11">
                  <c:v>51542.326571271573</c:v>
                </c:pt>
                <c:pt idx="12">
                  <c:v>51059.37262028391</c:v>
                </c:pt>
                <c:pt idx="13">
                  <c:v>50630.418159667919</c:v>
                </c:pt>
                <c:pt idx="14">
                  <c:v>50040.357735153586</c:v>
                </c:pt>
                <c:pt idx="15">
                  <c:v>49943.195344491032</c:v>
                </c:pt>
                <c:pt idx="16">
                  <c:v>49807.306851686837</c:v>
                </c:pt>
                <c:pt idx="17">
                  <c:v>49699.386628372304</c:v>
                </c:pt>
                <c:pt idx="18">
                  <c:v>49137.564837220758</c:v>
                </c:pt>
                <c:pt idx="19">
                  <c:v>48629.353619243157</c:v>
                </c:pt>
                <c:pt idx="20">
                  <c:v>48402.830734199539</c:v>
                </c:pt>
                <c:pt idx="21">
                  <c:v>46664.154760282625</c:v>
                </c:pt>
                <c:pt idx="22">
                  <c:v>46038.287235199823</c:v>
                </c:pt>
                <c:pt idx="23">
                  <c:v>45374.471690084647</c:v>
                </c:pt>
                <c:pt idx="24">
                  <c:v>44673.541100217852</c:v>
                </c:pt>
                <c:pt idx="25">
                  <c:v>43763.341860753542</c:v>
                </c:pt>
                <c:pt idx="26">
                  <c:v>43240.913302709167</c:v>
                </c:pt>
                <c:pt idx="27">
                  <c:v>42359.582851099563</c:v>
                </c:pt>
                <c:pt idx="28">
                  <c:v>48119.057032308068</c:v>
                </c:pt>
                <c:pt idx="29">
                  <c:v>47114.326991229289</c:v>
                </c:pt>
                <c:pt idx="30">
                  <c:v>45748.265416509275</c:v>
                </c:pt>
                <c:pt idx="31">
                  <c:v>44281.50442737672</c:v>
                </c:pt>
                <c:pt idx="32">
                  <c:v>37032.425336603876</c:v>
                </c:pt>
                <c:pt idx="33">
                  <c:v>34771.937506064904</c:v>
                </c:pt>
                <c:pt idx="34">
                  <c:v>33848.161761932148</c:v>
                </c:pt>
                <c:pt idx="35">
                  <c:v>35280.161516264285</c:v>
                </c:pt>
                <c:pt idx="36">
                  <c:v>35073.379734674767</c:v>
                </c:pt>
                <c:pt idx="37">
                  <c:v>34906.488715378022</c:v>
                </c:pt>
                <c:pt idx="38">
                  <c:v>36862.845614480138</c:v>
                </c:pt>
                <c:pt idx="39">
                  <c:v>35730.882913951617</c:v>
                </c:pt>
                <c:pt idx="40">
                  <c:v>33277.837834231308</c:v>
                </c:pt>
                <c:pt idx="41">
                  <c:v>32126.681040920885</c:v>
                </c:pt>
                <c:pt idx="42">
                  <c:v>32079.772282313166</c:v>
                </c:pt>
                <c:pt idx="43">
                  <c:v>31272.713395538278</c:v>
                </c:pt>
                <c:pt idx="44">
                  <c:v>30673.328891708683</c:v>
                </c:pt>
                <c:pt idx="45">
                  <c:v>29490.658804750303</c:v>
                </c:pt>
                <c:pt idx="46">
                  <c:v>29843.310839485064</c:v>
                </c:pt>
                <c:pt idx="47">
                  <c:v>30200.179919977469</c:v>
                </c:pt>
                <c:pt idx="48">
                  <c:v>30534.074791443334</c:v>
                </c:pt>
                <c:pt idx="49">
                  <c:v>30135.240356588212</c:v>
                </c:pt>
                <c:pt idx="50">
                  <c:v>28147.151398979386</c:v>
                </c:pt>
                <c:pt idx="51">
                  <c:v>28754.929328151145</c:v>
                </c:pt>
                <c:pt idx="52">
                  <c:v>29177.058520089849</c:v>
                </c:pt>
                <c:pt idx="53">
                  <c:v>29645.362332110981</c:v>
                </c:pt>
                <c:pt idx="54">
                  <c:v>28575.918136801407</c:v>
                </c:pt>
                <c:pt idx="55">
                  <c:v>30681.401285573458</c:v>
                </c:pt>
                <c:pt idx="56">
                  <c:v>31089.959314270211</c:v>
                </c:pt>
                <c:pt idx="57">
                  <c:v>31674.736469545034</c:v>
                </c:pt>
                <c:pt idx="58">
                  <c:v>31799.346900731318</c:v>
                </c:pt>
                <c:pt idx="59">
                  <c:v>31854.747004460765</c:v>
                </c:pt>
                <c:pt idx="60">
                  <c:v>31622.391471019153</c:v>
                </c:pt>
                <c:pt idx="61">
                  <c:v>33411.14584016236</c:v>
                </c:pt>
                <c:pt idx="62">
                  <c:v>36076.63888167929</c:v>
                </c:pt>
                <c:pt idx="63">
                  <c:v>31471.471450880988</c:v>
                </c:pt>
                <c:pt idx="64">
                  <c:v>20080.237416767886</c:v>
                </c:pt>
                <c:pt idx="65">
                  <c:v>29482.181580679524</c:v>
                </c:pt>
                <c:pt idx="66">
                  <c:v>26376.072282997768</c:v>
                </c:pt>
                <c:pt idx="67">
                  <c:v>18238.444912388077</c:v>
                </c:pt>
                <c:pt idx="68">
                  <c:v>12165.174425194484</c:v>
                </c:pt>
                <c:pt idx="69">
                  <c:v>10853.13703785876</c:v>
                </c:pt>
                <c:pt idx="70">
                  <c:v>12240.926399799449</c:v>
                </c:pt>
                <c:pt idx="71">
                  <c:v>13508.601613233212</c:v>
                </c:pt>
                <c:pt idx="72">
                  <c:v>48829.877269194287</c:v>
                </c:pt>
                <c:pt idx="73">
                  <c:v>53168.735610300682</c:v>
                </c:pt>
                <c:pt idx="74">
                  <c:v>54871.143912885556</c:v>
                </c:pt>
                <c:pt idx="75">
                  <c:v>58467.664396987711</c:v>
                </c:pt>
                <c:pt idx="76">
                  <c:v>66518.828458868855</c:v>
                </c:pt>
                <c:pt idx="77">
                  <c:v>28481.860139315475</c:v>
                </c:pt>
                <c:pt idx="78">
                  <c:v>27490.4221927287</c:v>
                </c:pt>
                <c:pt idx="79">
                  <c:v>27026.133919354914</c:v>
                </c:pt>
                <c:pt idx="80">
                  <c:v>26580.789968429042</c:v>
                </c:pt>
                <c:pt idx="81">
                  <c:v>25665.803199672988</c:v>
                </c:pt>
                <c:pt idx="82">
                  <c:v>25179.82807117499</c:v>
                </c:pt>
                <c:pt idx="83">
                  <c:v>25312.194002759086</c:v>
                </c:pt>
                <c:pt idx="84">
                  <c:v>26013.63084070649</c:v>
                </c:pt>
                <c:pt idx="85">
                  <c:v>26013.63084070649</c:v>
                </c:pt>
                <c:pt idx="86">
                  <c:v>26455.010988186568</c:v>
                </c:pt>
                <c:pt idx="87">
                  <c:v>31218.937693293508</c:v>
                </c:pt>
                <c:pt idx="88">
                  <c:v>32233.593142897906</c:v>
                </c:pt>
                <c:pt idx="89">
                  <c:v>34467.896414646595</c:v>
                </c:pt>
                <c:pt idx="90">
                  <c:v>35891.840126717165</c:v>
                </c:pt>
                <c:pt idx="91">
                  <c:v>35569.347193025569</c:v>
                </c:pt>
                <c:pt idx="92">
                  <c:v>33704.717280070996</c:v>
                </c:pt>
                <c:pt idx="93">
                  <c:v>41925.005191891731</c:v>
                </c:pt>
                <c:pt idx="94">
                  <c:v>46832.655610020207</c:v>
                </c:pt>
                <c:pt idx="95">
                  <c:v>54706.755058527961</c:v>
                </c:pt>
                <c:pt idx="96">
                  <c:v>60273.781468049776</c:v>
                </c:pt>
                <c:pt idx="97">
                  <c:v>17197.852022078965</c:v>
                </c:pt>
                <c:pt idx="98">
                  <c:v>3156.2749162613159</c:v>
                </c:pt>
              </c:numCache>
            </c:numRef>
          </c:yVal>
          <c:smooth val="0"/>
          <c:extLst>
            <c:ext xmlns:c16="http://schemas.microsoft.com/office/drawing/2014/chart" uri="{C3380CC4-5D6E-409C-BE32-E72D297353CC}">
              <c16:uniqueId val="{00000000-9607-45F2-9B64-600B833409B0}"/>
            </c:ext>
          </c:extLst>
        </c:ser>
        <c:dLbls>
          <c:showLegendKey val="0"/>
          <c:showVal val="0"/>
          <c:showCatName val="0"/>
          <c:showSerName val="0"/>
          <c:showPercent val="0"/>
          <c:showBubbleSize val="0"/>
        </c:dLbls>
        <c:axId val="114758016"/>
        <c:axId val="114759552"/>
      </c:scatterChart>
      <c:scatterChart>
        <c:scatterStyle val="smoothMarker"/>
        <c:varyColors val="0"/>
        <c:ser>
          <c:idx val="2"/>
          <c:order val="1"/>
          <c:tx>
            <c:v>Top tax rate (right axis)</c:v>
          </c:tx>
          <c:spPr>
            <a:ln>
              <a:solidFill>
                <a:schemeClr val="accent5">
                  <a:lumMod val="75000"/>
                </a:schemeClr>
              </a:solidFill>
            </a:ln>
          </c:spPr>
          <c:marker>
            <c:symbol val="none"/>
          </c:marker>
          <c:xVal>
            <c:numRef>
              <c:f>Top!$A$2:$A$100</c:f>
              <c:numCache>
                <c:formatCode>General</c:formatCode>
                <c:ptCount val="99"/>
                <c:pt idx="0">
                  <c:v>2013</c:v>
                </c:pt>
                <c:pt idx="1">
                  <c:v>2012</c:v>
                </c:pt>
                <c:pt idx="2">
                  <c:v>2011</c:v>
                </c:pt>
                <c:pt idx="3">
                  <c:v>2010</c:v>
                </c:pt>
                <c:pt idx="4">
                  <c:v>2009</c:v>
                </c:pt>
                <c:pt idx="5">
                  <c:v>2008</c:v>
                </c:pt>
                <c:pt idx="6">
                  <c:v>2007</c:v>
                </c:pt>
                <c:pt idx="7">
                  <c:v>2006</c:v>
                </c:pt>
                <c:pt idx="8">
                  <c:v>2005</c:v>
                </c:pt>
                <c:pt idx="9">
                  <c:v>2004</c:v>
                </c:pt>
                <c:pt idx="10">
                  <c:v>2003</c:v>
                </c:pt>
                <c:pt idx="11">
                  <c:v>2002</c:v>
                </c:pt>
                <c:pt idx="12">
                  <c:v>2001</c:v>
                </c:pt>
                <c:pt idx="13">
                  <c:v>2000</c:v>
                </c:pt>
                <c:pt idx="14">
                  <c:v>1999</c:v>
                </c:pt>
                <c:pt idx="15">
                  <c:v>1998</c:v>
                </c:pt>
                <c:pt idx="16">
                  <c:v>1997</c:v>
                </c:pt>
                <c:pt idx="17">
                  <c:v>1996</c:v>
                </c:pt>
                <c:pt idx="18">
                  <c:v>1995</c:v>
                </c:pt>
                <c:pt idx="19">
                  <c:v>1994</c:v>
                </c:pt>
                <c:pt idx="20">
                  <c:v>1993</c:v>
                </c:pt>
                <c:pt idx="21">
                  <c:v>1992</c:v>
                </c:pt>
                <c:pt idx="22">
                  <c:v>1991</c:v>
                </c:pt>
                <c:pt idx="23">
                  <c:v>1990</c:v>
                </c:pt>
                <c:pt idx="24">
                  <c:v>1989</c:v>
                </c:pt>
                <c:pt idx="25">
                  <c:v>1988</c:v>
                </c:pt>
                <c:pt idx="26">
                  <c:v>1987</c:v>
                </c:pt>
                <c:pt idx="27">
                  <c:v>1986</c:v>
                </c:pt>
                <c:pt idx="28">
                  <c:v>1985</c:v>
                </c:pt>
                <c:pt idx="29">
                  <c:v>1984</c:v>
                </c:pt>
                <c:pt idx="30">
                  <c:v>1983</c:v>
                </c:pt>
                <c:pt idx="31">
                  <c:v>1982</c:v>
                </c:pt>
                <c:pt idx="32">
                  <c:v>1981</c:v>
                </c:pt>
                <c:pt idx="33">
                  <c:v>1980</c:v>
                </c:pt>
                <c:pt idx="34">
                  <c:v>1979</c:v>
                </c:pt>
                <c:pt idx="35">
                  <c:v>1978</c:v>
                </c:pt>
                <c:pt idx="36">
                  <c:v>1977</c:v>
                </c:pt>
                <c:pt idx="37">
                  <c:v>1976</c:v>
                </c:pt>
                <c:pt idx="38">
                  <c:v>1975</c:v>
                </c:pt>
                <c:pt idx="39">
                  <c:v>1974</c:v>
                </c:pt>
                <c:pt idx="40">
                  <c:v>1973</c:v>
                </c:pt>
                <c:pt idx="41">
                  <c:v>1972</c:v>
                </c:pt>
                <c:pt idx="42">
                  <c:v>1971</c:v>
                </c:pt>
                <c:pt idx="43">
                  <c:v>1970</c:v>
                </c:pt>
                <c:pt idx="44">
                  <c:v>1969</c:v>
                </c:pt>
                <c:pt idx="45">
                  <c:v>1968</c:v>
                </c:pt>
                <c:pt idx="46">
                  <c:v>1967</c:v>
                </c:pt>
                <c:pt idx="47">
                  <c:v>1966</c:v>
                </c:pt>
                <c:pt idx="48">
                  <c:v>1965</c:v>
                </c:pt>
                <c:pt idx="49">
                  <c:v>1964</c:v>
                </c:pt>
                <c:pt idx="50">
                  <c:v>1963</c:v>
                </c:pt>
                <c:pt idx="51">
                  <c:v>1962</c:v>
                </c:pt>
                <c:pt idx="52">
                  <c:v>1961</c:v>
                </c:pt>
                <c:pt idx="53">
                  <c:v>1960</c:v>
                </c:pt>
                <c:pt idx="54">
                  <c:v>1959</c:v>
                </c:pt>
                <c:pt idx="55">
                  <c:v>1958</c:v>
                </c:pt>
                <c:pt idx="56">
                  <c:v>1957</c:v>
                </c:pt>
                <c:pt idx="57">
                  <c:v>1956</c:v>
                </c:pt>
                <c:pt idx="58">
                  <c:v>1955</c:v>
                </c:pt>
                <c:pt idx="59">
                  <c:v>1954</c:v>
                </c:pt>
                <c:pt idx="60">
                  <c:v>1953</c:v>
                </c:pt>
                <c:pt idx="61">
                  <c:v>1952</c:v>
                </c:pt>
                <c:pt idx="62">
                  <c:v>1951</c:v>
                </c:pt>
                <c:pt idx="63">
                  <c:v>1950</c:v>
                </c:pt>
                <c:pt idx="64">
                  <c:v>1949</c:v>
                </c:pt>
                <c:pt idx="65">
                  <c:v>1948</c:v>
                </c:pt>
                <c:pt idx="66">
                  <c:v>1947</c:v>
                </c:pt>
                <c:pt idx="67">
                  <c:v>1946</c:v>
                </c:pt>
                <c:pt idx="68">
                  <c:v>1945</c:v>
                </c:pt>
                <c:pt idx="69">
                  <c:v>1944</c:v>
                </c:pt>
                <c:pt idx="70">
                  <c:v>1943</c:v>
                </c:pt>
                <c:pt idx="71">
                  <c:v>1942</c:v>
                </c:pt>
                <c:pt idx="72">
                  <c:v>1941</c:v>
                </c:pt>
                <c:pt idx="73">
                  <c:v>1940</c:v>
                </c:pt>
                <c:pt idx="74">
                  <c:v>1939</c:v>
                </c:pt>
                <c:pt idx="75">
                  <c:v>1938</c:v>
                </c:pt>
                <c:pt idx="76">
                  <c:v>1937</c:v>
                </c:pt>
                <c:pt idx="77">
                  <c:v>1936</c:v>
                </c:pt>
                <c:pt idx="78">
                  <c:v>1935</c:v>
                </c:pt>
                <c:pt idx="79">
                  <c:v>1934</c:v>
                </c:pt>
                <c:pt idx="80">
                  <c:v>1933</c:v>
                </c:pt>
                <c:pt idx="81">
                  <c:v>1932</c:v>
                </c:pt>
                <c:pt idx="82">
                  <c:v>1931</c:v>
                </c:pt>
                <c:pt idx="83">
                  <c:v>1930</c:v>
                </c:pt>
                <c:pt idx="84">
                  <c:v>1929</c:v>
                </c:pt>
                <c:pt idx="85">
                  <c:v>1928</c:v>
                </c:pt>
                <c:pt idx="86">
                  <c:v>1927</c:v>
                </c:pt>
                <c:pt idx="87">
                  <c:v>1926</c:v>
                </c:pt>
                <c:pt idx="88">
                  <c:v>1925</c:v>
                </c:pt>
                <c:pt idx="89">
                  <c:v>1924</c:v>
                </c:pt>
                <c:pt idx="90">
                  <c:v>1923</c:v>
                </c:pt>
                <c:pt idx="91">
                  <c:v>1922</c:v>
                </c:pt>
                <c:pt idx="92">
                  <c:v>1921</c:v>
                </c:pt>
                <c:pt idx="93">
                  <c:v>1920</c:v>
                </c:pt>
                <c:pt idx="94">
                  <c:v>1919</c:v>
                </c:pt>
                <c:pt idx="95">
                  <c:v>1918</c:v>
                </c:pt>
                <c:pt idx="96">
                  <c:v>1917</c:v>
                </c:pt>
                <c:pt idx="97">
                  <c:v>1916</c:v>
                </c:pt>
                <c:pt idx="98">
                  <c:v>1915</c:v>
                </c:pt>
              </c:numCache>
            </c:numRef>
          </c:xVal>
          <c:yVal>
            <c:numRef>
              <c:f>Top!$C$2:$C$100</c:f>
              <c:numCache>
                <c:formatCode>0%</c:formatCode>
                <c:ptCount val="99"/>
                <c:pt idx="0">
                  <c:v>0.49</c:v>
                </c:pt>
                <c:pt idx="1">
                  <c:v>0.45</c:v>
                </c:pt>
                <c:pt idx="2">
                  <c:v>0.45</c:v>
                </c:pt>
                <c:pt idx="3">
                  <c:v>0.41</c:v>
                </c:pt>
                <c:pt idx="4">
                  <c:v>0.4</c:v>
                </c:pt>
                <c:pt idx="5">
                  <c:v>0.4</c:v>
                </c:pt>
                <c:pt idx="6">
                  <c:v>0.4</c:v>
                </c:pt>
                <c:pt idx="7">
                  <c:v>0.4</c:v>
                </c:pt>
                <c:pt idx="8">
                  <c:v>0.48089999999999999</c:v>
                </c:pt>
                <c:pt idx="9">
                  <c:v>0.48089999999999999</c:v>
                </c:pt>
                <c:pt idx="10">
                  <c:v>0.48089999999999999</c:v>
                </c:pt>
                <c:pt idx="11">
                  <c:v>0.49579999999999996</c:v>
                </c:pt>
                <c:pt idx="12">
                  <c:v>0.52749999999999997</c:v>
                </c:pt>
                <c:pt idx="13">
                  <c:v>0.53249999999999997</c:v>
                </c:pt>
                <c:pt idx="14">
                  <c:v>0.54</c:v>
                </c:pt>
                <c:pt idx="15">
                  <c:v>0.54</c:v>
                </c:pt>
                <c:pt idx="16">
                  <c:v>0.54</c:v>
                </c:pt>
                <c:pt idx="17">
                  <c:v>0.54</c:v>
                </c:pt>
                <c:pt idx="18">
                  <c:v>0.56799999999999995</c:v>
                </c:pt>
                <c:pt idx="19">
                  <c:v>0.56799999999999995</c:v>
                </c:pt>
                <c:pt idx="20">
                  <c:v>0.56799999999999995</c:v>
                </c:pt>
                <c:pt idx="21">
                  <c:v>0.56799999999999995</c:v>
                </c:pt>
                <c:pt idx="22">
                  <c:v>0.56799999999999995</c:v>
                </c:pt>
                <c:pt idx="23">
                  <c:v>0.56799999999999995</c:v>
                </c:pt>
                <c:pt idx="24">
                  <c:v>0.56799999999999995</c:v>
                </c:pt>
                <c:pt idx="25">
                  <c:v>0.56799999999999995</c:v>
                </c:pt>
                <c:pt idx="26">
                  <c:v>0.56799999999999995</c:v>
                </c:pt>
                <c:pt idx="27">
                  <c:v>0.57999999999999996</c:v>
                </c:pt>
                <c:pt idx="28">
                  <c:v>0.65</c:v>
                </c:pt>
                <c:pt idx="29">
                  <c:v>0.67</c:v>
                </c:pt>
                <c:pt idx="30">
                  <c:v>0.70199999999999996</c:v>
                </c:pt>
                <c:pt idx="31">
                  <c:v>0.69599999999999995</c:v>
                </c:pt>
                <c:pt idx="32">
                  <c:v>0.66</c:v>
                </c:pt>
                <c:pt idx="33">
                  <c:v>0.75</c:v>
                </c:pt>
                <c:pt idx="34">
                  <c:v>0.6</c:v>
                </c:pt>
                <c:pt idx="35">
                  <c:v>0.6</c:v>
                </c:pt>
                <c:pt idx="36">
                  <c:v>0.6</c:v>
                </c:pt>
                <c:pt idx="37">
                  <c:v>0.6</c:v>
                </c:pt>
                <c:pt idx="38">
                  <c:v>0.6</c:v>
                </c:pt>
                <c:pt idx="39">
                  <c:v>0.6</c:v>
                </c:pt>
                <c:pt idx="40">
                  <c:v>0.6</c:v>
                </c:pt>
                <c:pt idx="41">
                  <c:v>0.6</c:v>
                </c:pt>
                <c:pt idx="42">
                  <c:v>0.64300000000000002</c:v>
                </c:pt>
                <c:pt idx="43">
                  <c:v>0.64900000000000002</c:v>
                </c:pt>
                <c:pt idx="44">
                  <c:v>0.69899999999999995</c:v>
                </c:pt>
                <c:pt idx="45">
                  <c:v>0.748</c:v>
                </c:pt>
                <c:pt idx="46">
                  <c:v>0.81299999999999994</c:v>
                </c:pt>
                <c:pt idx="47">
                  <c:v>0.7</c:v>
                </c:pt>
                <c:pt idx="48">
                  <c:v>0.68300000000000005</c:v>
                </c:pt>
                <c:pt idx="49">
                  <c:v>0.68300000000000005</c:v>
                </c:pt>
                <c:pt idx="50">
                  <c:v>0.69799999999999995</c:v>
                </c:pt>
                <c:pt idx="51">
                  <c:v>0.68300000000000005</c:v>
                </c:pt>
                <c:pt idx="52">
                  <c:v>0.68300000000000005</c:v>
                </c:pt>
                <c:pt idx="53">
                  <c:v>0.71499999999999997</c:v>
                </c:pt>
                <c:pt idx="54">
                  <c:v>0.71499999999999997</c:v>
                </c:pt>
                <c:pt idx="55">
                  <c:v>0.77</c:v>
                </c:pt>
                <c:pt idx="56">
                  <c:v>0.77</c:v>
                </c:pt>
                <c:pt idx="57">
                  <c:v>0.77</c:v>
                </c:pt>
                <c:pt idx="58">
                  <c:v>0.77</c:v>
                </c:pt>
                <c:pt idx="59">
                  <c:v>0.7</c:v>
                </c:pt>
                <c:pt idx="60">
                  <c:v>0.7</c:v>
                </c:pt>
                <c:pt idx="61">
                  <c:v>0.7</c:v>
                </c:pt>
                <c:pt idx="62">
                  <c:v>0.7</c:v>
                </c:pt>
                <c:pt idx="63">
                  <c:v>0.7</c:v>
                </c:pt>
                <c:pt idx="64">
                  <c:v>0.7</c:v>
                </c:pt>
                <c:pt idx="65">
                  <c:v>0.7</c:v>
                </c:pt>
                <c:pt idx="66">
                  <c:v>0.84</c:v>
                </c:pt>
                <c:pt idx="67">
                  <c:v>0.7</c:v>
                </c:pt>
                <c:pt idx="68">
                  <c:v>0.7</c:v>
                </c:pt>
                <c:pt idx="69">
                  <c:v>0.9</c:v>
                </c:pt>
                <c:pt idx="70">
                  <c:v>0.9</c:v>
                </c:pt>
                <c:pt idx="71">
                  <c:v>0.9</c:v>
                </c:pt>
                <c:pt idx="72">
                  <c:v>0.9</c:v>
                </c:pt>
                <c:pt idx="73">
                  <c:v>0.8</c:v>
                </c:pt>
                <c:pt idx="74">
                  <c:v>0.8</c:v>
                </c:pt>
                <c:pt idx="75">
                  <c:v>0.69299999999999995</c:v>
                </c:pt>
                <c:pt idx="76">
                  <c:v>0.67400000000000004</c:v>
                </c:pt>
                <c:pt idx="77">
                  <c:v>0.624</c:v>
                </c:pt>
                <c:pt idx="78">
                  <c:v>0.504</c:v>
                </c:pt>
                <c:pt idx="79">
                  <c:v>0.42</c:v>
                </c:pt>
                <c:pt idx="80">
                  <c:v>0.45800000000000002</c:v>
                </c:pt>
                <c:pt idx="81">
                  <c:v>0.45800000000000002</c:v>
                </c:pt>
                <c:pt idx="82">
                  <c:v>0.41699999999999998</c:v>
                </c:pt>
                <c:pt idx="83">
                  <c:v>0.41699999999999998</c:v>
                </c:pt>
                <c:pt idx="84">
                  <c:v>0.41699999999999998</c:v>
                </c:pt>
                <c:pt idx="85">
                  <c:v>0.41699999999999998</c:v>
                </c:pt>
                <c:pt idx="86">
                  <c:v>0.375</c:v>
                </c:pt>
                <c:pt idx="87">
                  <c:v>0.375</c:v>
                </c:pt>
                <c:pt idx="88">
                  <c:v>0.75</c:v>
                </c:pt>
                <c:pt idx="89">
                  <c:v>0.9</c:v>
                </c:pt>
                <c:pt idx="90">
                  <c:v>0.75</c:v>
                </c:pt>
                <c:pt idx="91">
                  <c:v>0.625</c:v>
                </c:pt>
                <c:pt idx="92">
                  <c:v>0.625</c:v>
                </c:pt>
                <c:pt idx="93">
                  <c:v>0.625</c:v>
                </c:pt>
                <c:pt idx="94">
                  <c:v>0.625</c:v>
                </c:pt>
                <c:pt idx="95">
                  <c:v>0.2</c:v>
                </c:pt>
                <c:pt idx="96">
                  <c:v>0.2</c:v>
                </c:pt>
                <c:pt idx="97">
                  <c:v>0.1</c:v>
                </c:pt>
                <c:pt idx="98">
                  <c:v>0.02</c:v>
                </c:pt>
              </c:numCache>
            </c:numRef>
          </c:yVal>
          <c:smooth val="0"/>
          <c:extLst>
            <c:ext xmlns:c16="http://schemas.microsoft.com/office/drawing/2014/chart" uri="{C3380CC4-5D6E-409C-BE32-E72D297353CC}">
              <c16:uniqueId val="{00000001-9607-45F2-9B64-600B833409B0}"/>
            </c:ext>
          </c:extLst>
        </c:ser>
        <c:dLbls>
          <c:showLegendKey val="0"/>
          <c:showVal val="0"/>
          <c:showCatName val="0"/>
          <c:showSerName val="0"/>
          <c:showPercent val="0"/>
          <c:showBubbleSize val="0"/>
        </c:dLbls>
        <c:axId val="114775552"/>
        <c:axId val="114774016"/>
      </c:scatterChart>
      <c:valAx>
        <c:axId val="114758016"/>
        <c:scaling>
          <c:orientation val="minMax"/>
          <c:max val="2014"/>
          <c:min val="1914"/>
        </c:scaling>
        <c:delete val="0"/>
        <c:axPos val="b"/>
        <c:numFmt formatCode="General" sourceLinked="1"/>
        <c:majorTickMark val="out"/>
        <c:minorTickMark val="none"/>
        <c:tickLblPos val="nextTo"/>
        <c:crossAx val="114759552"/>
        <c:crosses val="autoZero"/>
        <c:crossBetween val="midCat"/>
      </c:valAx>
      <c:valAx>
        <c:axId val="114759552"/>
        <c:scaling>
          <c:orientation val="minMax"/>
          <c:max val="200000"/>
        </c:scaling>
        <c:delete val="0"/>
        <c:axPos val="l"/>
        <c:majorGridlines>
          <c:spPr>
            <a:ln>
              <a:noFill/>
            </a:ln>
          </c:spPr>
        </c:majorGridlines>
        <c:numFmt formatCode="#,##0\ &quot;€&quot;" sourceLinked="1"/>
        <c:majorTickMark val="out"/>
        <c:minorTickMark val="none"/>
        <c:tickLblPos val="nextTo"/>
        <c:crossAx val="114758016"/>
        <c:crosses val="autoZero"/>
        <c:crossBetween val="midCat"/>
        <c:dispUnits>
          <c:builtInUnit val="thousands"/>
          <c:dispUnitsLbl>
            <c:layout>
              <c:manualLayout>
                <c:xMode val="edge"/>
                <c:yMode val="edge"/>
                <c:x val="3.9747834583530733E-3"/>
                <c:y val="0.23676857173563451"/>
              </c:manualLayout>
            </c:layout>
            <c:tx>
              <c:rich>
                <a:bodyPr/>
                <a:lstStyle/>
                <a:p>
                  <a:pPr>
                    <a:defRPr/>
                  </a:pPr>
                  <a:r>
                    <a:rPr lang="fr-FR"/>
                    <a:t>Thoudand</a:t>
                  </a:r>
                  <a:r>
                    <a:rPr lang="fr-FR" baseline="0"/>
                    <a:t> </a:t>
                  </a:r>
                  <a:r>
                    <a:rPr lang="fr-FR"/>
                    <a:t>euros 2014</a:t>
                  </a:r>
                </a:p>
              </c:rich>
            </c:tx>
          </c:dispUnitsLbl>
        </c:dispUnits>
      </c:valAx>
      <c:valAx>
        <c:axId val="114774016"/>
        <c:scaling>
          <c:orientation val="minMax"/>
        </c:scaling>
        <c:delete val="0"/>
        <c:axPos val="r"/>
        <c:numFmt formatCode="0%" sourceLinked="1"/>
        <c:majorTickMark val="out"/>
        <c:minorTickMark val="none"/>
        <c:tickLblPos val="nextTo"/>
        <c:crossAx val="114775552"/>
        <c:crosses val="max"/>
        <c:crossBetween val="midCat"/>
      </c:valAx>
      <c:valAx>
        <c:axId val="114775552"/>
        <c:scaling>
          <c:orientation val="minMax"/>
        </c:scaling>
        <c:delete val="1"/>
        <c:axPos val="b"/>
        <c:numFmt formatCode="General" sourceLinked="1"/>
        <c:majorTickMark val="out"/>
        <c:minorTickMark val="none"/>
        <c:tickLblPos val="nextTo"/>
        <c:crossAx val="114774016"/>
        <c:crosses val="autoZero"/>
        <c:crossBetween val="midCat"/>
      </c:valAx>
      <c:spPr>
        <a:ln>
          <a:noFill/>
        </a:ln>
      </c:spPr>
    </c:plotArea>
    <c:legend>
      <c:legendPos val="b"/>
      <c:layout>
        <c:manualLayout>
          <c:xMode val="edge"/>
          <c:yMode val="edge"/>
          <c:x val="0.55143788385828363"/>
          <c:y val="3.6863417493421452E-2"/>
          <c:w val="0.37109314880351563"/>
          <c:h val="0.10065666758754194"/>
        </c:manualLayout>
      </c:layout>
      <c:overlay val="0"/>
      <c:spPr>
        <a:ln>
          <a:solidFill>
            <a:schemeClr val="tx1"/>
          </a:solidFill>
        </a:ln>
      </c:spPr>
    </c:legend>
    <c:plotVisOnly val="1"/>
    <c:dispBlanksAs val="gap"/>
    <c:showDLblsOverMax val="0"/>
  </c:chart>
  <c:spPr>
    <a:ln>
      <a:noFill/>
    </a:ln>
  </c:spPr>
  <c:txPr>
    <a:bodyPr/>
    <a:lstStyle/>
    <a:p>
      <a:pPr>
        <a:defRPr sz="1400"/>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9.429282959044899E-2"/>
          <c:y val="2.3241990857620593E-2"/>
          <c:w val="0.84317141623372682"/>
          <c:h val="0.91786116717314803"/>
        </c:manualLayout>
      </c:layout>
      <c:scatterChart>
        <c:scatterStyle val="smoothMarker"/>
        <c:varyColors val="0"/>
        <c:ser>
          <c:idx val="0"/>
          <c:order val="0"/>
          <c:tx>
            <c:v>Highest bracket of schedule (left axis)</c:v>
          </c:tx>
          <c:spPr>
            <a:ln>
              <a:solidFill>
                <a:schemeClr val="accent5">
                  <a:lumMod val="75000"/>
                </a:schemeClr>
              </a:solidFill>
              <a:prstDash val="dash"/>
            </a:ln>
          </c:spPr>
          <c:marker>
            <c:symbol val="none"/>
          </c:marker>
          <c:xVal>
            <c:numRef>
              <c:f>Top!$A$2:$A$100</c:f>
              <c:numCache>
                <c:formatCode>General</c:formatCode>
                <c:ptCount val="99"/>
                <c:pt idx="0">
                  <c:v>2013</c:v>
                </c:pt>
                <c:pt idx="1">
                  <c:v>2012</c:v>
                </c:pt>
                <c:pt idx="2">
                  <c:v>2011</c:v>
                </c:pt>
                <c:pt idx="3">
                  <c:v>2010</c:v>
                </c:pt>
                <c:pt idx="4">
                  <c:v>2009</c:v>
                </c:pt>
                <c:pt idx="5">
                  <c:v>2008</c:v>
                </c:pt>
                <c:pt idx="6">
                  <c:v>2007</c:v>
                </c:pt>
                <c:pt idx="7">
                  <c:v>2006</c:v>
                </c:pt>
                <c:pt idx="8">
                  <c:v>2005</c:v>
                </c:pt>
                <c:pt idx="9">
                  <c:v>2004</c:v>
                </c:pt>
                <c:pt idx="10">
                  <c:v>2003</c:v>
                </c:pt>
                <c:pt idx="11">
                  <c:v>2002</c:v>
                </c:pt>
                <c:pt idx="12">
                  <c:v>2001</c:v>
                </c:pt>
                <c:pt idx="13">
                  <c:v>2000</c:v>
                </c:pt>
                <c:pt idx="14">
                  <c:v>1999</c:v>
                </c:pt>
                <c:pt idx="15">
                  <c:v>1998</c:v>
                </c:pt>
                <c:pt idx="16">
                  <c:v>1997</c:v>
                </c:pt>
                <c:pt idx="17">
                  <c:v>1996</c:v>
                </c:pt>
                <c:pt idx="18">
                  <c:v>1995</c:v>
                </c:pt>
                <c:pt idx="19">
                  <c:v>1994</c:v>
                </c:pt>
                <c:pt idx="20">
                  <c:v>1993</c:v>
                </c:pt>
                <c:pt idx="21">
                  <c:v>1992</c:v>
                </c:pt>
                <c:pt idx="22">
                  <c:v>1991</c:v>
                </c:pt>
                <c:pt idx="23">
                  <c:v>1990</c:v>
                </c:pt>
                <c:pt idx="24">
                  <c:v>1989</c:v>
                </c:pt>
                <c:pt idx="25">
                  <c:v>1988</c:v>
                </c:pt>
                <c:pt idx="26">
                  <c:v>1987</c:v>
                </c:pt>
                <c:pt idx="27">
                  <c:v>1986</c:v>
                </c:pt>
                <c:pt idx="28">
                  <c:v>1985</c:v>
                </c:pt>
                <c:pt idx="29">
                  <c:v>1984</c:v>
                </c:pt>
                <c:pt idx="30">
                  <c:v>1983</c:v>
                </c:pt>
                <c:pt idx="31">
                  <c:v>1982</c:v>
                </c:pt>
                <c:pt idx="32">
                  <c:v>1981</c:v>
                </c:pt>
                <c:pt idx="33">
                  <c:v>1980</c:v>
                </c:pt>
                <c:pt idx="34">
                  <c:v>1979</c:v>
                </c:pt>
                <c:pt idx="35">
                  <c:v>1978</c:v>
                </c:pt>
                <c:pt idx="36">
                  <c:v>1977</c:v>
                </c:pt>
                <c:pt idx="37">
                  <c:v>1976</c:v>
                </c:pt>
                <c:pt idx="38">
                  <c:v>1975</c:v>
                </c:pt>
                <c:pt idx="39">
                  <c:v>1974</c:v>
                </c:pt>
                <c:pt idx="40">
                  <c:v>1973</c:v>
                </c:pt>
                <c:pt idx="41">
                  <c:v>1972</c:v>
                </c:pt>
                <c:pt idx="42">
                  <c:v>1971</c:v>
                </c:pt>
                <c:pt idx="43">
                  <c:v>1970</c:v>
                </c:pt>
                <c:pt idx="44">
                  <c:v>1969</c:v>
                </c:pt>
                <c:pt idx="45">
                  <c:v>1968</c:v>
                </c:pt>
                <c:pt idx="46">
                  <c:v>1967</c:v>
                </c:pt>
                <c:pt idx="47">
                  <c:v>1966</c:v>
                </c:pt>
                <c:pt idx="48">
                  <c:v>1965</c:v>
                </c:pt>
                <c:pt idx="49">
                  <c:v>1964</c:v>
                </c:pt>
                <c:pt idx="50">
                  <c:v>1963</c:v>
                </c:pt>
                <c:pt idx="51">
                  <c:v>1962</c:v>
                </c:pt>
                <c:pt idx="52">
                  <c:v>1961</c:v>
                </c:pt>
                <c:pt idx="53">
                  <c:v>1960</c:v>
                </c:pt>
                <c:pt idx="54">
                  <c:v>1959</c:v>
                </c:pt>
                <c:pt idx="55">
                  <c:v>1958</c:v>
                </c:pt>
                <c:pt idx="56">
                  <c:v>1957</c:v>
                </c:pt>
                <c:pt idx="57">
                  <c:v>1956</c:v>
                </c:pt>
                <c:pt idx="58">
                  <c:v>1955</c:v>
                </c:pt>
                <c:pt idx="59">
                  <c:v>1954</c:v>
                </c:pt>
                <c:pt idx="60">
                  <c:v>1953</c:v>
                </c:pt>
                <c:pt idx="61">
                  <c:v>1952</c:v>
                </c:pt>
                <c:pt idx="62">
                  <c:v>1951</c:v>
                </c:pt>
                <c:pt idx="63">
                  <c:v>1950</c:v>
                </c:pt>
                <c:pt idx="64">
                  <c:v>1949</c:v>
                </c:pt>
                <c:pt idx="65">
                  <c:v>1948</c:v>
                </c:pt>
                <c:pt idx="66">
                  <c:v>1947</c:v>
                </c:pt>
                <c:pt idx="67">
                  <c:v>1946</c:v>
                </c:pt>
                <c:pt idx="68">
                  <c:v>1945</c:v>
                </c:pt>
                <c:pt idx="69">
                  <c:v>1944</c:v>
                </c:pt>
                <c:pt idx="70">
                  <c:v>1943</c:v>
                </c:pt>
                <c:pt idx="71">
                  <c:v>1942</c:v>
                </c:pt>
                <c:pt idx="72">
                  <c:v>1941</c:v>
                </c:pt>
                <c:pt idx="73">
                  <c:v>1940</c:v>
                </c:pt>
                <c:pt idx="74">
                  <c:v>1939</c:v>
                </c:pt>
                <c:pt idx="75">
                  <c:v>1938</c:v>
                </c:pt>
                <c:pt idx="76">
                  <c:v>1937</c:v>
                </c:pt>
                <c:pt idx="77">
                  <c:v>1936</c:v>
                </c:pt>
                <c:pt idx="78">
                  <c:v>1935</c:v>
                </c:pt>
                <c:pt idx="79">
                  <c:v>1934</c:v>
                </c:pt>
                <c:pt idx="80">
                  <c:v>1933</c:v>
                </c:pt>
                <c:pt idx="81">
                  <c:v>1932</c:v>
                </c:pt>
                <c:pt idx="82">
                  <c:v>1931</c:v>
                </c:pt>
                <c:pt idx="83">
                  <c:v>1930</c:v>
                </c:pt>
                <c:pt idx="84">
                  <c:v>1929</c:v>
                </c:pt>
                <c:pt idx="85">
                  <c:v>1928</c:v>
                </c:pt>
                <c:pt idx="86">
                  <c:v>1927</c:v>
                </c:pt>
                <c:pt idx="87">
                  <c:v>1926</c:v>
                </c:pt>
                <c:pt idx="88">
                  <c:v>1925</c:v>
                </c:pt>
                <c:pt idx="89">
                  <c:v>1924</c:v>
                </c:pt>
                <c:pt idx="90">
                  <c:v>1923</c:v>
                </c:pt>
                <c:pt idx="91">
                  <c:v>1922</c:v>
                </c:pt>
                <c:pt idx="92">
                  <c:v>1921</c:v>
                </c:pt>
                <c:pt idx="93">
                  <c:v>1920</c:v>
                </c:pt>
                <c:pt idx="94">
                  <c:v>1919</c:v>
                </c:pt>
                <c:pt idx="95">
                  <c:v>1918</c:v>
                </c:pt>
                <c:pt idx="96">
                  <c:v>1917</c:v>
                </c:pt>
                <c:pt idx="97">
                  <c:v>1916</c:v>
                </c:pt>
                <c:pt idx="98">
                  <c:v>1915</c:v>
                </c:pt>
              </c:numCache>
            </c:numRef>
          </c:xVal>
          <c:yVal>
            <c:numRef>
              <c:f>Top!$X$2:$X$100</c:f>
              <c:numCache>
                <c:formatCode>#,##0\ "€"</c:formatCode>
                <c:ptCount val="99"/>
                <c:pt idx="0">
                  <c:v>151200</c:v>
                </c:pt>
                <c:pt idx="1">
                  <c:v>151349.99999999997</c:v>
                </c:pt>
                <c:pt idx="2">
                  <c:v>72896.819399999993</c:v>
                </c:pt>
                <c:pt idx="3">
                  <c:v>74427.652607399985</c:v>
                </c:pt>
                <c:pt idx="4">
                  <c:v>74427.384655241069</c:v>
                </c:pt>
                <c:pt idx="5">
                  <c:v>74205.013338964971</c:v>
                </c:pt>
                <c:pt idx="6">
                  <c:v>74132.722570484897</c:v>
                </c:pt>
                <c:pt idx="7">
                  <c:v>74278.895055244167</c:v>
                </c:pt>
                <c:pt idx="8">
                  <c:v>56164.491705529166</c:v>
                </c:pt>
                <c:pt idx="9">
                  <c:v>56164.996488765122</c:v>
                </c:pt>
                <c:pt idx="10">
                  <c:v>56385.720650402662</c:v>
                </c:pt>
                <c:pt idx="11">
                  <c:v>56607.761482383052</c:v>
                </c:pt>
                <c:pt idx="12">
                  <c:v>56718.881133336043</c:v>
                </c:pt>
                <c:pt idx="13">
                  <c:v>56774.155378348987</c:v>
                </c:pt>
                <c:pt idx="14">
                  <c:v>56942.312760550645</c:v>
                </c:pt>
                <c:pt idx="15">
                  <c:v>56941.926802555856</c:v>
                </c:pt>
                <c:pt idx="16">
                  <c:v>56885.467796045319</c:v>
                </c:pt>
                <c:pt idx="17">
                  <c:v>56941.558386737888</c:v>
                </c:pt>
                <c:pt idx="18">
                  <c:v>56997.808187212948</c:v>
                </c:pt>
                <c:pt idx="19">
                  <c:v>56941.644994828421</c:v>
                </c:pt>
                <c:pt idx="20">
                  <c:v>57111.057306279195</c:v>
                </c:pt>
                <c:pt idx="21">
                  <c:v>55625.854965288068</c:v>
                </c:pt>
                <c:pt idx="22">
                  <c:v>55408.724872302519</c:v>
                </c:pt>
                <c:pt idx="23">
                  <c:v>55516.991737473778</c:v>
                </c:pt>
                <c:pt idx="24">
                  <c:v>55624.997562303877</c:v>
                </c:pt>
                <c:pt idx="25">
                  <c:v>55786.270974440034</c:v>
                </c:pt>
                <c:pt idx="26">
                  <c:v>55839.644853102152</c:v>
                </c:pt>
                <c:pt idx="27">
                  <c:v>55730.841573648999</c:v>
                </c:pt>
                <c:pt idx="28">
                  <c:v>63352.233197565401</c:v>
                </c:pt>
                <c:pt idx="29">
                  <c:v>63472.092456998005</c:v>
                </c:pt>
                <c:pt idx="30">
                  <c:v>63353.837837773346</c:v>
                </c:pt>
                <c:pt idx="31">
                  <c:v>63642.689648361549</c:v>
                </c:pt>
                <c:pt idx="32">
                  <c:v>55900.344310339533</c:v>
                </c:pt>
                <c:pt idx="33">
                  <c:v>55860.206987401296</c:v>
                </c:pt>
                <c:pt idx="34">
                  <c:v>58780.164829391622</c:v>
                </c:pt>
                <c:pt idx="35">
                  <c:v>65128.422630965921</c:v>
                </c:pt>
                <c:pt idx="36">
                  <c:v>67674.238246019289</c:v>
                </c:pt>
                <c:pt idx="37">
                  <c:v>70523.431636758294</c:v>
                </c:pt>
                <c:pt idx="38">
                  <c:v>77293.681073887099</c:v>
                </c:pt>
                <c:pt idx="39">
                  <c:v>78568.873518717373</c:v>
                </c:pt>
                <c:pt idx="40">
                  <c:v>79784.634480860492</c:v>
                </c:pt>
                <c:pt idx="41">
                  <c:v>81805.123514715</c:v>
                </c:pt>
                <c:pt idx="42">
                  <c:v>84567.0158004072</c:v>
                </c:pt>
                <c:pt idx="43">
                  <c:v>85140.906451575269</c:v>
                </c:pt>
                <c:pt idx="44">
                  <c:v>85324.352195151747</c:v>
                </c:pt>
                <c:pt idx="45">
                  <c:v>85637.059245081604</c:v>
                </c:pt>
                <c:pt idx="46">
                  <c:v>89490.72691111028</c:v>
                </c:pt>
                <c:pt idx="47">
                  <c:v>91906.976537710245</c:v>
                </c:pt>
                <c:pt idx="48">
                  <c:v>94388.464904228415</c:v>
                </c:pt>
                <c:pt idx="49">
                  <c:v>94060.727178866495</c:v>
                </c:pt>
                <c:pt idx="50">
                  <c:v>88922.324025552429</c:v>
                </c:pt>
                <c:pt idx="51">
                  <c:v>93190.595578778943</c:v>
                </c:pt>
                <c:pt idx="52">
                  <c:v>97663.744166560355</c:v>
                </c:pt>
                <c:pt idx="53">
                  <c:v>100886.64772405685</c:v>
                </c:pt>
                <c:pt idx="54">
                  <c:v>97986.156601990209</c:v>
                </c:pt>
                <c:pt idx="55">
                  <c:v>104061.2983113136</c:v>
                </c:pt>
                <c:pt idx="56">
                  <c:v>119774.55435632197</c:v>
                </c:pt>
                <c:pt idx="57">
                  <c:v>123367.79098701166</c:v>
                </c:pt>
                <c:pt idx="58">
                  <c:v>128549.23820846615</c:v>
                </c:pt>
                <c:pt idx="59">
                  <c:v>129706.18135234235</c:v>
                </c:pt>
                <c:pt idx="60">
                  <c:v>130225.00607775174</c:v>
                </c:pt>
                <c:pt idx="61">
                  <c:v>128011.18097442994</c:v>
                </c:pt>
                <c:pt idx="62">
                  <c:v>143244.51151038709</c:v>
                </c:pt>
                <c:pt idx="63">
                  <c:v>138708.43531255817</c:v>
                </c:pt>
                <c:pt idx="64">
                  <c:v>91547.567306288402</c:v>
                </c:pt>
                <c:pt idx="65">
                  <c:v>103631.84619071847</c:v>
                </c:pt>
                <c:pt idx="66">
                  <c:v>109642.49326978016</c:v>
                </c:pt>
                <c:pt idx="67">
                  <c:v>81793.299979255986</c:v>
                </c:pt>
                <c:pt idx="68">
                  <c:v>62408.287884172321</c:v>
                </c:pt>
                <c:pt idx="69">
                  <c:v>74141.046006396704</c:v>
                </c:pt>
                <c:pt idx="70">
                  <c:v>90600.358219816771</c:v>
                </c:pt>
                <c:pt idx="71">
                  <c:v>112525.64490901244</c:v>
                </c:pt>
                <c:pt idx="72">
                  <c:v>450099.76649492711</c:v>
                </c:pt>
                <c:pt idx="73">
                  <c:v>528867.22563153936</c:v>
                </c:pt>
                <c:pt idx="74">
                  <c:v>623005.59179395321</c:v>
                </c:pt>
                <c:pt idx="75">
                  <c:v>666615.98321953008</c:v>
                </c:pt>
                <c:pt idx="76">
                  <c:v>757275.75693738612</c:v>
                </c:pt>
                <c:pt idx="77">
                  <c:v>393641.04854034731</c:v>
                </c:pt>
                <c:pt idx="78">
                  <c:v>423951.40927795408</c:v>
                </c:pt>
                <c:pt idx="79">
                  <c:v>387915.53948932799</c:v>
                </c:pt>
                <c:pt idx="80">
                  <c:v>372398.91790975491</c:v>
                </c:pt>
                <c:pt idx="81">
                  <c:v>357875.36011127447</c:v>
                </c:pt>
                <c:pt idx="82">
                  <c:v>327813.82986192743</c:v>
                </c:pt>
                <c:pt idx="83">
                  <c:v>313062.20751814067</c:v>
                </c:pt>
                <c:pt idx="84">
                  <c:v>316818.95400835836</c:v>
                </c:pt>
                <c:pt idx="85">
                  <c:v>336144.91020286822</c:v>
                </c:pt>
                <c:pt idx="86">
                  <c:v>336144.91020286822</c:v>
                </c:pt>
                <c:pt idx="87">
                  <c:v>348918.41679057723</c:v>
                </c:pt>
                <c:pt idx="88">
                  <c:v>459525.55491319025</c:v>
                </c:pt>
                <c:pt idx="89">
                  <c:v>492151.86931202665</c:v>
                </c:pt>
                <c:pt idx="90">
                  <c:v>562529.58662364655</c:v>
                </c:pt>
                <c:pt idx="91">
                  <c:v>612594.71983315097</c:v>
                </c:pt>
                <c:pt idx="92">
                  <c:v>599730.2307166548</c:v>
                </c:pt>
                <c:pt idx="93">
                  <c:v>520565.84026205639</c:v>
                </c:pt>
                <c:pt idx="94">
                  <c:v>726189.34716556862</c:v>
                </c:pt>
                <c:pt idx="95">
                  <c:v>894434.2154611554</c:v>
                </c:pt>
                <c:pt idx="96">
                  <c:v>1155609.0063758129</c:v>
                </c:pt>
                <c:pt idx="97">
                  <c:v>376147.59701201867</c:v>
                </c:pt>
                <c:pt idx="98">
                  <c:v>69587.305447223451</c:v>
                </c:pt>
              </c:numCache>
            </c:numRef>
          </c:yVal>
          <c:smooth val="0"/>
          <c:extLst>
            <c:ext xmlns:c16="http://schemas.microsoft.com/office/drawing/2014/chart" uri="{C3380CC4-5D6E-409C-BE32-E72D297353CC}">
              <c16:uniqueId val="{00000000-B2F5-4D8C-A7FE-F8717B16E2D5}"/>
            </c:ext>
          </c:extLst>
        </c:ser>
        <c:dLbls>
          <c:showLegendKey val="0"/>
          <c:showVal val="0"/>
          <c:showCatName val="0"/>
          <c:showSerName val="0"/>
          <c:showPercent val="0"/>
          <c:showBubbleSize val="0"/>
        </c:dLbls>
        <c:axId val="114758016"/>
        <c:axId val="114759552"/>
      </c:scatterChart>
      <c:scatterChart>
        <c:scatterStyle val="smoothMarker"/>
        <c:varyColors val="0"/>
        <c:ser>
          <c:idx val="2"/>
          <c:order val="1"/>
          <c:tx>
            <c:v>Top tax rate (right axis)</c:v>
          </c:tx>
          <c:spPr>
            <a:ln>
              <a:solidFill>
                <a:schemeClr val="accent5">
                  <a:lumMod val="75000"/>
                </a:schemeClr>
              </a:solidFill>
            </a:ln>
          </c:spPr>
          <c:marker>
            <c:symbol val="none"/>
          </c:marker>
          <c:xVal>
            <c:numRef>
              <c:f>Top!$A$2:$A$100</c:f>
              <c:numCache>
                <c:formatCode>General</c:formatCode>
                <c:ptCount val="99"/>
                <c:pt idx="0">
                  <c:v>2013</c:v>
                </c:pt>
                <c:pt idx="1">
                  <c:v>2012</c:v>
                </c:pt>
                <c:pt idx="2">
                  <c:v>2011</c:v>
                </c:pt>
                <c:pt idx="3">
                  <c:v>2010</c:v>
                </c:pt>
                <c:pt idx="4">
                  <c:v>2009</c:v>
                </c:pt>
                <c:pt idx="5">
                  <c:v>2008</c:v>
                </c:pt>
                <c:pt idx="6">
                  <c:v>2007</c:v>
                </c:pt>
                <c:pt idx="7">
                  <c:v>2006</c:v>
                </c:pt>
                <c:pt idx="8">
                  <c:v>2005</c:v>
                </c:pt>
                <c:pt idx="9">
                  <c:v>2004</c:v>
                </c:pt>
                <c:pt idx="10">
                  <c:v>2003</c:v>
                </c:pt>
                <c:pt idx="11">
                  <c:v>2002</c:v>
                </c:pt>
                <c:pt idx="12">
                  <c:v>2001</c:v>
                </c:pt>
                <c:pt idx="13">
                  <c:v>2000</c:v>
                </c:pt>
                <c:pt idx="14">
                  <c:v>1999</c:v>
                </c:pt>
                <c:pt idx="15">
                  <c:v>1998</c:v>
                </c:pt>
                <c:pt idx="16">
                  <c:v>1997</c:v>
                </c:pt>
                <c:pt idx="17">
                  <c:v>1996</c:v>
                </c:pt>
                <c:pt idx="18">
                  <c:v>1995</c:v>
                </c:pt>
                <c:pt idx="19">
                  <c:v>1994</c:v>
                </c:pt>
                <c:pt idx="20">
                  <c:v>1993</c:v>
                </c:pt>
                <c:pt idx="21">
                  <c:v>1992</c:v>
                </c:pt>
                <c:pt idx="22">
                  <c:v>1991</c:v>
                </c:pt>
                <c:pt idx="23">
                  <c:v>1990</c:v>
                </c:pt>
                <c:pt idx="24">
                  <c:v>1989</c:v>
                </c:pt>
                <c:pt idx="25">
                  <c:v>1988</c:v>
                </c:pt>
                <c:pt idx="26">
                  <c:v>1987</c:v>
                </c:pt>
                <c:pt idx="27">
                  <c:v>1986</c:v>
                </c:pt>
                <c:pt idx="28">
                  <c:v>1985</c:v>
                </c:pt>
                <c:pt idx="29">
                  <c:v>1984</c:v>
                </c:pt>
                <c:pt idx="30">
                  <c:v>1983</c:v>
                </c:pt>
                <c:pt idx="31">
                  <c:v>1982</c:v>
                </c:pt>
                <c:pt idx="32">
                  <c:v>1981</c:v>
                </c:pt>
                <c:pt idx="33">
                  <c:v>1980</c:v>
                </c:pt>
                <c:pt idx="34">
                  <c:v>1979</c:v>
                </c:pt>
                <c:pt idx="35">
                  <c:v>1978</c:v>
                </c:pt>
                <c:pt idx="36">
                  <c:v>1977</c:v>
                </c:pt>
                <c:pt idx="37">
                  <c:v>1976</c:v>
                </c:pt>
                <c:pt idx="38">
                  <c:v>1975</c:v>
                </c:pt>
                <c:pt idx="39">
                  <c:v>1974</c:v>
                </c:pt>
                <c:pt idx="40">
                  <c:v>1973</c:v>
                </c:pt>
                <c:pt idx="41">
                  <c:v>1972</c:v>
                </c:pt>
                <c:pt idx="42">
                  <c:v>1971</c:v>
                </c:pt>
                <c:pt idx="43">
                  <c:v>1970</c:v>
                </c:pt>
                <c:pt idx="44">
                  <c:v>1969</c:v>
                </c:pt>
                <c:pt idx="45">
                  <c:v>1968</c:v>
                </c:pt>
                <c:pt idx="46">
                  <c:v>1967</c:v>
                </c:pt>
                <c:pt idx="47">
                  <c:v>1966</c:v>
                </c:pt>
                <c:pt idx="48">
                  <c:v>1965</c:v>
                </c:pt>
                <c:pt idx="49">
                  <c:v>1964</c:v>
                </c:pt>
                <c:pt idx="50">
                  <c:v>1963</c:v>
                </c:pt>
                <c:pt idx="51">
                  <c:v>1962</c:v>
                </c:pt>
                <c:pt idx="52">
                  <c:v>1961</c:v>
                </c:pt>
                <c:pt idx="53">
                  <c:v>1960</c:v>
                </c:pt>
                <c:pt idx="54">
                  <c:v>1959</c:v>
                </c:pt>
                <c:pt idx="55">
                  <c:v>1958</c:v>
                </c:pt>
                <c:pt idx="56">
                  <c:v>1957</c:v>
                </c:pt>
                <c:pt idx="57">
                  <c:v>1956</c:v>
                </c:pt>
                <c:pt idx="58">
                  <c:v>1955</c:v>
                </c:pt>
                <c:pt idx="59">
                  <c:v>1954</c:v>
                </c:pt>
                <c:pt idx="60">
                  <c:v>1953</c:v>
                </c:pt>
                <c:pt idx="61">
                  <c:v>1952</c:v>
                </c:pt>
                <c:pt idx="62">
                  <c:v>1951</c:v>
                </c:pt>
                <c:pt idx="63">
                  <c:v>1950</c:v>
                </c:pt>
                <c:pt idx="64">
                  <c:v>1949</c:v>
                </c:pt>
                <c:pt idx="65">
                  <c:v>1948</c:v>
                </c:pt>
                <c:pt idx="66">
                  <c:v>1947</c:v>
                </c:pt>
                <c:pt idx="67">
                  <c:v>1946</c:v>
                </c:pt>
                <c:pt idx="68">
                  <c:v>1945</c:v>
                </c:pt>
                <c:pt idx="69">
                  <c:v>1944</c:v>
                </c:pt>
                <c:pt idx="70">
                  <c:v>1943</c:v>
                </c:pt>
                <c:pt idx="71">
                  <c:v>1942</c:v>
                </c:pt>
                <c:pt idx="72">
                  <c:v>1941</c:v>
                </c:pt>
                <c:pt idx="73">
                  <c:v>1940</c:v>
                </c:pt>
                <c:pt idx="74">
                  <c:v>1939</c:v>
                </c:pt>
                <c:pt idx="75">
                  <c:v>1938</c:v>
                </c:pt>
                <c:pt idx="76">
                  <c:v>1937</c:v>
                </c:pt>
                <c:pt idx="77">
                  <c:v>1936</c:v>
                </c:pt>
                <c:pt idx="78">
                  <c:v>1935</c:v>
                </c:pt>
                <c:pt idx="79">
                  <c:v>1934</c:v>
                </c:pt>
                <c:pt idx="80">
                  <c:v>1933</c:v>
                </c:pt>
                <c:pt idx="81">
                  <c:v>1932</c:v>
                </c:pt>
                <c:pt idx="82">
                  <c:v>1931</c:v>
                </c:pt>
                <c:pt idx="83">
                  <c:v>1930</c:v>
                </c:pt>
                <c:pt idx="84">
                  <c:v>1929</c:v>
                </c:pt>
                <c:pt idx="85">
                  <c:v>1928</c:v>
                </c:pt>
                <c:pt idx="86">
                  <c:v>1927</c:v>
                </c:pt>
                <c:pt idx="87">
                  <c:v>1926</c:v>
                </c:pt>
                <c:pt idx="88">
                  <c:v>1925</c:v>
                </c:pt>
                <c:pt idx="89">
                  <c:v>1924</c:v>
                </c:pt>
                <c:pt idx="90">
                  <c:v>1923</c:v>
                </c:pt>
                <c:pt idx="91">
                  <c:v>1922</c:v>
                </c:pt>
                <c:pt idx="92">
                  <c:v>1921</c:v>
                </c:pt>
                <c:pt idx="93">
                  <c:v>1920</c:v>
                </c:pt>
                <c:pt idx="94">
                  <c:v>1919</c:v>
                </c:pt>
                <c:pt idx="95">
                  <c:v>1918</c:v>
                </c:pt>
                <c:pt idx="96">
                  <c:v>1917</c:v>
                </c:pt>
                <c:pt idx="97">
                  <c:v>1916</c:v>
                </c:pt>
                <c:pt idx="98">
                  <c:v>1915</c:v>
                </c:pt>
              </c:numCache>
            </c:numRef>
          </c:xVal>
          <c:yVal>
            <c:numRef>
              <c:f>Top!$C$2:$C$100</c:f>
              <c:numCache>
                <c:formatCode>0%</c:formatCode>
                <c:ptCount val="99"/>
                <c:pt idx="0">
                  <c:v>0.49</c:v>
                </c:pt>
                <c:pt idx="1">
                  <c:v>0.45</c:v>
                </c:pt>
                <c:pt idx="2">
                  <c:v>0.45</c:v>
                </c:pt>
                <c:pt idx="3">
                  <c:v>0.41</c:v>
                </c:pt>
                <c:pt idx="4">
                  <c:v>0.4</c:v>
                </c:pt>
                <c:pt idx="5">
                  <c:v>0.4</c:v>
                </c:pt>
                <c:pt idx="6">
                  <c:v>0.4</c:v>
                </c:pt>
                <c:pt idx="7">
                  <c:v>0.4</c:v>
                </c:pt>
                <c:pt idx="8">
                  <c:v>0.48089999999999999</c:v>
                </c:pt>
                <c:pt idx="9">
                  <c:v>0.48089999999999999</c:v>
                </c:pt>
                <c:pt idx="10">
                  <c:v>0.48089999999999999</c:v>
                </c:pt>
                <c:pt idx="11">
                  <c:v>0.49579999999999996</c:v>
                </c:pt>
                <c:pt idx="12">
                  <c:v>0.52749999999999997</c:v>
                </c:pt>
                <c:pt idx="13">
                  <c:v>0.53249999999999997</c:v>
                </c:pt>
                <c:pt idx="14">
                  <c:v>0.54</c:v>
                </c:pt>
                <c:pt idx="15">
                  <c:v>0.54</c:v>
                </c:pt>
                <c:pt idx="16">
                  <c:v>0.54</c:v>
                </c:pt>
                <c:pt idx="17">
                  <c:v>0.54</c:v>
                </c:pt>
                <c:pt idx="18">
                  <c:v>0.56799999999999995</c:v>
                </c:pt>
                <c:pt idx="19">
                  <c:v>0.56799999999999995</c:v>
                </c:pt>
                <c:pt idx="20">
                  <c:v>0.56799999999999995</c:v>
                </c:pt>
                <c:pt idx="21">
                  <c:v>0.56799999999999995</c:v>
                </c:pt>
                <c:pt idx="22">
                  <c:v>0.56799999999999995</c:v>
                </c:pt>
                <c:pt idx="23">
                  <c:v>0.56799999999999995</c:v>
                </c:pt>
                <c:pt idx="24">
                  <c:v>0.56799999999999995</c:v>
                </c:pt>
                <c:pt idx="25">
                  <c:v>0.56799999999999995</c:v>
                </c:pt>
                <c:pt idx="26">
                  <c:v>0.56799999999999995</c:v>
                </c:pt>
                <c:pt idx="27">
                  <c:v>0.57999999999999996</c:v>
                </c:pt>
                <c:pt idx="28">
                  <c:v>0.65</c:v>
                </c:pt>
                <c:pt idx="29">
                  <c:v>0.67</c:v>
                </c:pt>
                <c:pt idx="30">
                  <c:v>0.70199999999999996</c:v>
                </c:pt>
                <c:pt idx="31">
                  <c:v>0.69599999999999995</c:v>
                </c:pt>
                <c:pt idx="32">
                  <c:v>0.66</c:v>
                </c:pt>
                <c:pt idx="33">
                  <c:v>0.75</c:v>
                </c:pt>
                <c:pt idx="34">
                  <c:v>0.6</c:v>
                </c:pt>
                <c:pt idx="35">
                  <c:v>0.6</c:v>
                </c:pt>
                <c:pt idx="36">
                  <c:v>0.6</c:v>
                </c:pt>
                <c:pt idx="37">
                  <c:v>0.6</c:v>
                </c:pt>
                <c:pt idx="38">
                  <c:v>0.6</c:v>
                </c:pt>
                <c:pt idx="39">
                  <c:v>0.6</c:v>
                </c:pt>
                <c:pt idx="40">
                  <c:v>0.6</c:v>
                </c:pt>
                <c:pt idx="41">
                  <c:v>0.6</c:v>
                </c:pt>
                <c:pt idx="42">
                  <c:v>0.64300000000000002</c:v>
                </c:pt>
                <c:pt idx="43">
                  <c:v>0.64900000000000002</c:v>
                </c:pt>
                <c:pt idx="44">
                  <c:v>0.69899999999999995</c:v>
                </c:pt>
                <c:pt idx="45">
                  <c:v>0.748</c:v>
                </c:pt>
                <c:pt idx="46">
                  <c:v>0.81299999999999994</c:v>
                </c:pt>
                <c:pt idx="47">
                  <c:v>0.7</c:v>
                </c:pt>
                <c:pt idx="48">
                  <c:v>0.68300000000000005</c:v>
                </c:pt>
                <c:pt idx="49">
                  <c:v>0.68300000000000005</c:v>
                </c:pt>
                <c:pt idx="50">
                  <c:v>0.69799999999999995</c:v>
                </c:pt>
                <c:pt idx="51">
                  <c:v>0.68300000000000005</c:v>
                </c:pt>
                <c:pt idx="52">
                  <c:v>0.68300000000000005</c:v>
                </c:pt>
                <c:pt idx="53">
                  <c:v>0.71499999999999997</c:v>
                </c:pt>
                <c:pt idx="54">
                  <c:v>0.71499999999999997</c:v>
                </c:pt>
                <c:pt idx="55">
                  <c:v>0.77</c:v>
                </c:pt>
                <c:pt idx="56">
                  <c:v>0.77</c:v>
                </c:pt>
                <c:pt idx="57">
                  <c:v>0.77</c:v>
                </c:pt>
                <c:pt idx="58">
                  <c:v>0.77</c:v>
                </c:pt>
                <c:pt idx="59">
                  <c:v>0.7</c:v>
                </c:pt>
                <c:pt idx="60">
                  <c:v>0.7</c:v>
                </c:pt>
                <c:pt idx="61">
                  <c:v>0.7</c:v>
                </c:pt>
                <c:pt idx="62">
                  <c:v>0.7</c:v>
                </c:pt>
                <c:pt idx="63">
                  <c:v>0.7</c:v>
                </c:pt>
                <c:pt idx="64">
                  <c:v>0.7</c:v>
                </c:pt>
                <c:pt idx="65">
                  <c:v>0.7</c:v>
                </c:pt>
                <c:pt idx="66">
                  <c:v>0.84</c:v>
                </c:pt>
                <c:pt idx="67">
                  <c:v>0.7</c:v>
                </c:pt>
                <c:pt idx="68">
                  <c:v>0.7</c:v>
                </c:pt>
                <c:pt idx="69">
                  <c:v>0.9</c:v>
                </c:pt>
                <c:pt idx="70">
                  <c:v>0.9</c:v>
                </c:pt>
                <c:pt idx="71">
                  <c:v>0.9</c:v>
                </c:pt>
                <c:pt idx="72">
                  <c:v>0.9</c:v>
                </c:pt>
                <c:pt idx="73">
                  <c:v>0.8</c:v>
                </c:pt>
                <c:pt idx="74">
                  <c:v>0.8</c:v>
                </c:pt>
                <c:pt idx="75">
                  <c:v>0.69299999999999995</c:v>
                </c:pt>
                <c:pt idx="76">
                  <c:v>0.67400000000000004</c:v>
                </c:pt>
                <c:pt idx="77">
                  <c:v>0.624</c:v>
                </c:pt>
                <c:pt idx="78">
                  <c:v>0.504</c:v>
                </c:pt>
                <c:pt idx="79">
                  <c:v>0.42</c:v>
                </c:pt>
                <c:pt idx="80">
                  <c:v>0.45800000000000002</c:v>
                </c:pt>
                <c:pt idx="81">
                  <c:v>0.45800000000000002</c:v>
                </c:pt>
                <c:pt idx="82">
                  <c:v>0.41699999999999998</c:v>
                </c:pt>
                <c:pt idx="83">
                  <c:v>0.41699999999999998</c:v>
                </c:pt>
                <c:pt idx="84">
                  <c:v>0.41699999999999998</c:v>
                </c:pt>
                <c:pt idx="85">
                  <c:v>0.41699999999999998</c:v>
                </c:pt>
                <c:pt idx="86">
                  <c:v>0.375</c:v>
                </c:pt>
                <c:pt idx="87">
                  <c:v>0.375</c:v>
                </c:pt>
                <c:pt idx="88">
                  <c:v>0.75</c:v>
                </c:pt>
                <c:pt idx="89">
                  <c:v>0.9</c:v>
                </c:pt>
                <c:pt idx="90">
                  <c:v>0.75</c:v>
                </c:pt>
                <c:pt idx="91">
                  <c:v>0.625</c:v>
                </c:pt>
                <c:pt idx="92">
                  <c:v>0.625</c:v>
                </c:pt>
                <c:pt idx="93">
                  <c:v>0.625</c:v>
                </c:pt>
                <c:pt idx="94">
                  <c:v>0.625</c:v>
                </c:pt>
                <c:pt idx="95">
                  <c:v>0.2</c:v>
                </c:pt>
                <c:pt idx="96">
                  <c:v>0.2</c:v>
                </c:pt>
                <c:pt idx="97">
                  <c:v>0.1</c:v>
                </c:pt>
                <c:pt idx="98">
                  <c:v>0.02</c:v>
                </c:pt>
              </c:numCache>
            </c:numRef>
          </c:yVal>
          <c:smooth val="0"/>
          <c:extLst>
            <c:ext xmlns:c16="http://schemas.microsoft.com/office/drawing/2014/chart" uri="{C3380CC4-5D6E-409C-BE32-E72D297353CC}">
              <c16:uniqueId val="{00000001-B2F5-4D8C-A7FE-F8717B16E2D5}"/>
            </c:ext>
          </c:extLst>
        </c:ser>
        <c:dLbls>
          <c:showLegendKey val="0"/>
          <c:showVal val="0"/>
          <c:showCatName val="0"/>
          <c:showSerName val="0"/>
          <c:showPercent val="0"/>
          <c:showBubbleSize val="0"/>
        </c:dLbls>
        <c:axId val="114775552"/>
        <c:axId val="114774016"/>
      </c:scatterChart>
      <c:valAx>
        <c:axId val="114758016"/>
        <c:scaling>
          <c:orientation val="minMax"/>
          <c:max val="2014"/>
          <c:min val="1914"/>
        </c:scaling>
        <c:delete val="0"/>
        <c:axPos val="b"/>
        <c:numFmt formatCode="General" sourceLinked="1"/>
        <c:majorTickMark val="out"/>
        <c:minorTickMark val="none"/>
        <c:tickLblPos val="nextTo"/>
        <c:crossAx val="114759552"/>
        <c:crosses val="autoZero"/>
        <c:crossBetween val="midCat"/>
      </c:valAx>
      <c:valAx>
        <c:axId val="114759552"/>
        <c:scaling>
          <c:orientation val="minMax"/>
        </c:scaling>
        <c:delete val="0"/>
        <c:axPos val="l"/>
        <c:majorGridlines>
          <c:spPr>
            <a:ln>
              <a:noFill/>
            </a:ln>
          </c:spPr>
        </c:majorGridlines>
        <c:numFmt formatCode="#,##0\ &quot;€&quot;" sourceLinked="1"/>
        <c:majorTickMark val="out"/>
        <c:minorTickMark val="none"/>
        <c:tickLblPos val="nextTo"/>
        <c:crossAx val="114758016"/>
        <c:crosses val="autoZero"/>
        <c:crossBetween val="midCat"/>
        <c:dispUnits>
          <c:builtInUnit val="thousands"/>
          <c:dispUnitsLbl>
            <c:layout>
              <c:manualLayout>
                <c:xMode val="edge"/>
                <c:yMode val="edge"/>
                <c:x val="3.9747834583530733E-3"/>
                <c:y val="0.34143846432289621"/>
              </c:manualLayout>
            </c:layout>
            <c:tx>
              <c:rich>
                <a:bodyPr/>
                <a:lstStyle/>
                <a:p>
                  <a:pPr>
                    <a:defRPr/>
                  </a:pPr>
                  <a:r>
                    <a:rPr lang="fr-FR"/>
                    <a:t>Thoudand</a:t>
                  </a:r>
                  <a:r>
                    <a:rPr lang="fr-FR" baseline="0"/>
                    <a:t> </a:t>
                  </a:r>
                  <a:r>
                    <a:rPr lang="fr-FR"/>
                    <a:t>euros 2014</a:t>
                  </a:r>
                </a:p>
              </c:rich>
            </c:tx>
          </c:dispUnitsLbl>
        </c:dispUnits>
      </c:valAx>
      <c:valAx>
        <c:axId val="114774016"/>
        <c:scaling>
          <c:orientation val="minMax"/>
        </c:scaling>
        <c:delete val="0"/>
        <c:axPos val="r"/>
        <c:numFmt formatCode="0%" sourceLinked="1"/>
        <c:majorTickMark val="out"/>
        <c:minorTickMark val="none"/>
        <c:tickLblPos val="nextTo"/>
        <c:crossAx val="114775552"/>
        <c:crosses val="max"/>
        <c:crossBetween val="midCat"/>
      </c:valAx>
      <c:valAx>
        <c:axId val="114775552"/>
        <c:scaling>
          <c:orientation val="minMax"/>
        </c:scaling>
        <c:delete val="1"/>
        <c:axPos val="b"/>
        <c:numFmt formatCode="General" sourceLinked="1"/>
        <c:majorTickMark val="out"/>
        <c:minorTickMark val="none"/>
        <c:tickLblPos val="nextTo"/>
        <c:crossAx val="114774016"/>
        <c:crosses val="autoZero"/>
        <c:crossBetween val="midCat"/>
      </c:valAx>
      <c:spPr>
        <a:ln>
          <a:noFill/>
        </a:ln>
      </c:spPr>
    </c:plotArea>
    <c:legend>
      <c:legendPos val="b"/>
      <c:layout>
        <c:manualLayout>
          <c:xMode val="edge"/>
          <c:yMode val="edge"/>
          <c:x val="0.55143788385828363"/>
          <c:y val="3.6863417493421452E-2"/>
          <c:w val="0.37109314880351563"/>
          <c:h val="0.10065666758754194"/>
        </c:manualLayout>
      </c:layout>
      <c:overlay val="0"/>
      <c:spPr>
        <a:ln>
          <a:solidFill>
            <a:schemeClr val="tx1"/>
          </a:solidFill>
        </a:ln>
      </c:spPr>
    </c:legend>
    <c:plotVisOnly val="1"/>
    <c:dispBlanksAs val="gap"/>
    <c:showDLblsOverMax val="0"/>
  </c:chart>
  <c:spPr>
    <a:ln>
      <a:noFill/>
    </a:ln>
  </c:spPr>
  <c:txPr>
    <a:bodyPr/>
    <a:lstStyle/>
    <a:p>
      <a:pPr>
        <a:defRPr sz="1400"/>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6.9365279018355291E-2"/>
          <c:y val="2.8354991484650944E-2"/>
          <c:w val="0.89622757482497328"/>
          <c:h val="0.89474708786930335"/>
        </c:manualLayout>
      </c:layout>
      <c:scatterChart>
        <c:scatterStyle val="smoothMarker"/>
        <c:varyColors val="0"/>
        <c:ser>
          <c:idx val="0"/>
          <c:order val="0"/>
          <c:tx>
            <c:v>Top tax rate (right axis)</c:v>
          </c:tx>
          <c:spPr>
            <a:ln>
              <a:solidFill>
                <a:schemeClr val="accent5">
                  <a:lumMod val="75000"/>
                </a:schemeClr>
              </a:solidFill>
            </a:ln>
          </c:spPr>
          <c:marker>
            <c:symbol val="none"/>
          </c:marker>
          <c:xVal>
            <c:numRef>
              <c:f>Top!$A$2:$A$100</c:f>
              <c:numCache>
                <c:formatCode>General</c:formatCode>
                <c:ptCount val="99"/>
                <c:pt idx="0">
                  <c:v>2013</c:v>
                </c:pt>
                <c:pt idx="1">
                  <c:v>2012</c:v>
                </c:pt>
                <c:pt idx="2">
                  <c:v>2011</c:v>
                </c:pt>
                <c:pt idx="3">
                  <c:v>2010</c:v>
                </c:pt>
                <c:pt idx="4">
                  <c:v>2009</c:v>
                </c:pt>
                <c:pt idx="5">
                  <c:v>2008</c:v>
                </c:pt>
                <c:pt idx="6">
                  <c:v>2007</c:v>
                </c:pt>
                <c:pt idx="7">
                  <c:v>2006</c:v>
                </c:pt>
                <c:pt idx="8">
                  <c:v>2005</c:v>
                </c:pt>
                <c:pt idx="9">
                  <c:v>2004</c:v>
                </c:pt>
                <c:pt idx="10">
                  <c:v>2003</c:v>
                </c:pt>
                <c:pt idx="11">
                  <c:v>2002</c:v>
                </c:pt>
                <c:pt idx="12">
                  <c:v>2001</c:v>
                </c:pt>
                <c:pt idx="13">
                  <c:v>2000</c:v>
                </c:pt>
                <c:pt idx="14">
                  <c:v>1999</c:v>
                </c:pt>
                <c:pt idx="15">
                  <c:v>1998</c:v>
                </c:pt>
                <c:pt idx="16">
                  <c:v>1997</c:v>
                </c:pt>
                <c:pt idx="17">
                  <c:v>1996</c:v>
                </c:pt>
                <c:pt idx="18">
                  <c:v>1995</c:v>
                </c:pt>
                <c:pt idx="19">
                  <c:v>1994</c:v>
                </c:pt>
                <c:pt idx="20">
                  <c:v>1993</c:v>
                </c:pt>
                <c:pt idx="21">
                  <c:v>1992</c:v>
                </c:pt>
                <c:pt idx="22">
                  <c:v>1991</c:v>
                </c:pt>
                <c:pt idx="23">
                  <c:v>1990</c:v>
                </c:pt>
                <c:pt idx="24">
                  <c:v>1989</c:v>
                </c:pt>
                <c:pt idx="25">
                  <c:v>1988</c:v>
                </c:pt>
                <c:pt idx="26">
                  <c:v>1987</c:v>
                </c:pt>
                <c:pt idx="27">
                  <c:v>1986</c:v>
                </c:pt>
                <c:pt idx="28">
                  <c:v>1985</c:v>
                </c:pt>
                <c:pt idx="29">
                  <c:v>1984</c:v>
                </c:pt>
                <c:pt idx="30">
                  <c:v>1983</c:v>
                </c:pt>
                <c:pt idx="31">
                  <c:v>1982</c:v>
                </c:pt>
                <c:pt idx="32">
                  <c:v>1981</c:v>
                </c:pt>
                <c:pt idx="33">
                  <c:v>1980</c:v>
                </c:pt>
                <c:pt idx="34">
                  <c:v>1979</c:v>
                </c:pt>
                <c:pt idx="35">
                  <c:v>1978</c:v>
                </c:pt>
                <c:pt idx="36">
                  <c:v>1977</c:v>
                </c:pt>
                <c:pt idx="37">
                  <c:v>1976</c:v>
                </c:pt>
                <c:pt idx="38">
                  <c:v>1975</c:v>
                </c:pt>
                <c:pt idx="39">
                  <c:v>1974</c:v>
                </c:pt>
                <c:pt idx="40">
                  <c:v>1973</c:v>
                </c:pt>
                <c:pt idx="41">
                  <c:v>1972</c:v>
                </c:pt>
                <c:pt idx="42">
                  <c:v>1971</c:v>
                </c:pt>
                <c:pt idx="43">
                  <c:v>1970</c:v>
                </c:pt>
                <c:pt idx="44">
                  <c:v>1969</c:v>
                </c:pt>
                <c:pt idx="45">
                  <c:v>1968</c:v>
                </c:pt>
                <c:pt idx="46">
                  <c:v>1967</c:v>
                </c:pt>
                <c:pt idx="47">
                  <c:v>1966</c:v>
                </c:pt>
                <c:pt idx="48">
                  <c:v>1965</c:v>
                </c:pt>
                <c:pt idx="49">
                  <c:v>1964</c:v>
                </c:pt>
                <c:pt idx="50">
                  <c:v>1963</c:v>
                </c:pt>
                <c:pt idx="51">
                  <c:v>1962</c:v>
                </c:pt>
                <c:pt idx="52">
                  <c:v>1961</c:v>
                </c:pt>
                <c:pt idx="53">
                  <c:v>1960</c:v>
                </c:pt>
                <c:pt idx="54">
                  <c:v>1959</c:v>
                </c:pt>
                <c:pt idx="55">
                  <c:v>1958</c:v>
                </c:pt>
                <c:pt idx="56">
                  <c:v>1957</c:v>
                </c:pt>
                <c:pt idx="57">
                  <c:v>1956</c:v>
                </c:pt>
                <c:pt idx="58">
                  <c:v>1955</c:v>
                </c:pt>
                <c:pt idx="59">
                  <c:v>1954</c:v>
                </c:pt>
                <c:pt idx="60">
                  <c:v>1953</c:v>
                </c:pt>
                <c:pt idx="61">
                  <c:v>1952</c:v>
                </c:pt>
                <c:pt idx="62">
                  <c:v>1951</c:v>
                </c:pt>
                <c:pt idx="63">
                  <c:v>1950</c:v>
                </c:pt>
                <c:pt idx="64">
                  <c:v>1949</c:v>
                </c:pt>
                <c:pt idx="65">
                  <c:v>1948</c:v>
                </c:pt>
                <c:pt idx="66">
                  <c:v>1947</c:v>
                </c:pt>
                <c:pt idx="67">
                  <c:v>1946</c:v>
                </c:pt>
                <c:pt idx="68">
                  <c:v>1945</c:v>
                </c:pt>
                <c:pt idx="69">
                  <c:v>1944</c:v>
                </c:pt>
                <c:pt idx="70">
                  <c:v>1943</c:v>
                </c:pt>
                <c:pt idx="71">
                  <c:v>1942</c:v>
                </c:pt>
                <c:pt idx="72">
                  <c:v>1941</c:v>
                </c:pt>
                <c:pt idx="73">
                  <c:v>1940</c:v>
                </c:pt>
                <c:pt idx="74">
                  <c:v>1939</c:v>
                </c:pt>
                <c:pt idx="75">
                  <c:v>1938</c:v>
                </c:pt>
                <c:pt idx="76">
                  <c:v>1937</c:v>
                </c:pt>
                <c:pt idx="77">
                  <c:v>1936</c:v>
                </c:pt>
                <c:pt idx="78">
                  <c:v>1935</c:v>
                </c:pt>
                <c:pt idx="79">
                  <c:v>1934</c:v>
                </c:pt>
                <c:pt idx="80">
                  <c:v>1933</c:v>
                </c:pt>
                <c:pt idx="81">
                  <c:v>1932</c:v>
                </c:pt>
                <c:pt idx="82">
                  <c:v>1931</c:v>
                </c:pt>
                <c:pt idx="83">
                  <c:v>1930</c:v>
                </c:pt>
                <c:pt idx="84">
                  <c:v>1929</c:v>
                </c:pt>
                <c:pt idx="85">
                  <c:v>1928</c:v>
                </c:pt>
                <c:pt idx="86">
                  <c:v>1927</c:v>
                </c:pt>
                <c:pt idx="87">
                  <c:v>1926</c:v>
                </c:pt>
                <c:pt idx="88">
                  <c:v>1925</c:v>
                </c:pt>
                <c:pt idx="89">
                  <c:v>1924</c:v>
                </c:pt>
                <c:pt idx="90">
                  <c:v>1923</c:v>
                </c:pt>
                <c:pt idx="91">
                  <c:v>1922</c:v>
                </c:pt>
                <c:pt idx="92">
                  <c:v>1921</c:v>
                </c:pt>
                <c:pt idx="93">
                  <c:v>1920</c:v>
                </c:pt>
                <c:pt idx="94">
                  <c:v>1919</c:v>
                </c:pt>
                <c:pt idx="95">
                  <c:v>1918</c:v>
                </c:pt>
                <c:pt idx="96">
                  <c:v>1917</c:v>
                </c:pt>
                <c:pt idx="97">
                  <c:v>1916</c:v>
                </c:pt>
                <c:pt idx="98">
                  <c:v>1915</c:v>
                </c:pt>
              </c:numCache>
            </c:numRef>
          </c:xVal>
          <c:yVal>
            <c:numRef>
              <c:f>Top!$C$2:$C$100</c:f>
              <c:numCache>
                <c:formatCode>0%</c:formatCode>
                <c:ptCount val="99"/>
                <c:pt idx="0">
                  <c:v>0.49</c:v>
                </c:pt>
                <c:pt idx="1">
                  <c:v>0.45</c:v>
                </c:pt>
                <c:pt idx="2">
                  <c:v>0.45</c:v>
                </c:pt>
                <c:pt idx="3">
                  <c:v>0.41</c:v>
                </c:pt>
                <c:pt idx="4">
                  <c:v>0.4</c:v>
                </c:pt>
                <c:pt idx="5">
                  <c:v>0.4</c:v>
                </c:pt>
                <c:pt idx="6">
                  <c:v>0.4</c:v>
                </c:pt>
                <c:pt idx="7">
                  <c:v>0.4</c:v>
                </c:pt>
                <c:pt idx="8">
                  <c:v>0.48089999999999999</c:v>
                </c:pt>
                <c:pt idx="9">
                  <c:v>0.48089999999999999</c:v>
                </c:pt>
                <c:pt idx="10">
                  <c:v>0.48089999999999999</c:v>
                </c:pt>
                <c:pt idx="11">
                  <c:v>0.49579999999999996</c:v>
                </c:pt>
                <c:pt idx="12">
                  <c:v>0.52749999999999997</c:v>
                </c:pt>
                <c:pt idx="13">
                  <c:v>0.53249999999999997</c:v>
                </c:pt>
                <c:pt idx="14">
                  <c:v>0.54</c:v>
                </c:pt>
                <c:pt idx="15">
                  <c:v>0.54</c:v>
                </c:pt>
                <c:pt idx="16">
                  <c:v>0.54</c:v>
                </c:pt>
                <c:pt idx="17">
                  <c:v>0.54</c:v>
                </c:pt>
                <c:pt idx="18">
                  <c:v>0.56799999999999995</c:v>
                </c:pt>
                <c:pt idx="19">
                  <c:v>0.56799999999999995</c:v>
                </c:pt>
                <c:pt idx="20">
                  <c:v>0.56799999999999995</c:v>
                </c:pt>
                <c:pt idx="21">
                  <c:v>0.56799999999999995</c:v>
                </c:pt>
                <c:pt idx="22">
                  <c:v>0.56799999999999995</c:v>
                </c:pt>
                <c:pt idx="23">
                  <c:v>0.56799999999999995</c:v>
                </c:pt>
                <c:pt idx="24">
                  <c:v>0.56799999999999995</c:v>
                </c:pt>
                <c:pt idx="25">
                  <c:v>0.56799999999999995</c:v>
                </c:pt>
                <c:pt idx="26">
                  <c:v>0.56799999999999995</c:v>
                </c:pt>
                <c:pt idx="27">
                  <c:v>0.57999999999999996</c:v>
                </c:pt>
                <c:pt idx="28">
                  <c:v>0.65</c:v>
                </c:pt>
                <c:pt idx="29">
                  <c:v>0.67</c:v>
                </c:pt>
                <c:pt idx="30">
                  <c:v>0.70199999999999996</c:v>
                </c:pt>
                <c:pt idx="31">
                  <c:v>0.69599999999999995</c:v>
                </c:pt>
                <c:pt idx="32">
                  <c:v>0.66</c:v>
                </c:pt>
                <c:pt idx="33">
                  <c:v>0.75</c:v>
                </c:pt>
                <c:pt idx="34">
                  <c:v>0.6</c:v>
                </c:pt>
                <c:pt idx="35">
                  <c:v>0.6</c:v>
                </c:pt>
                <c:pt idx="36">
                  <c:v>0.6</c:v>
                </c:pt>
                <c:pt idx="37">
                  <c:v>0.6</c:v>
                </c:pt>
                <c:pt idx="38">
                  <c:v>0.6</c:v>
                </c:pt>
                <c:pt idx="39">
                  <c:v>0.6</c:v>
                </c:pt>
                <c:pt idx="40">
                  <c:v>0.6</c:v>
                </c:pt>
                <c:pt idx="41">
                  <c:v>0.6</c:v>
                </c:pt>
                <c:pt idx="42">
                  <c:v>0.64300000000000002</c:v>
                </c:pt>
                <c:pt idx="43">
                  <c:v>0.64900000000000002</c:v>
                </c:pt>
                <c:pt idx="44">
                  <c:v>0.69899999999999995</c:v>
                </c:pt>
                <c:pt idx="45">
                  <c:v>0.748</c:v>
                </c:pt>
                <c:pt idx="46">
                  <c:v>0.81299999999999994</c:v>
                </c:pt>
                <c:pt idx="47">
                  <c:v>0.7</c:v>
                </c:pt>
                <c:pt idx="48">
                  <c:v>0.68300000000000005</c:v>
                </c:pt>
                <c:pt idx="49">
                  <c:v>0.68300000000000005</c:v>
                </c:pt>
                <c:pt idx="50">
                  <c:v>0.69799999999999995</c:v>
                </c:pt>
                <c:pt idx="51">
                  <c:v>0.68300000000000005</c:v>
                </c:pt>
                <c:pt idx="52">
                  <c:v>0.68300000000000005</c:v>
                </c:pt>
                <c:pt idx="53">
                  <c:v>0.71499999999999997</c:v>
                </c:pt>
                <c:pt idx="54">
                  <c:v>0.71499999999999997</c:v>
                </c:pt>
                <c:pt idx="55">
                  <c:v>0.77</c:v>
                </c:pt>
                <c:pt idx="56">
                  <c:v>0.77</c:v>
                </c:pt>
                <c:pt idx="57">
                  <c:v>0.77</c:v>
                </c:pt>
                <c:pt idx="58">
                  <c:v>0.77</c:v>
                </c:pt>
                <c:pt idx="59">
                  <c:v>0.7</c:v>
                </c:pt>
                <c:pt idx="60">
                  <c:v>0.7</c:v>
                </c:pt>
                <c:pt idx="61">
                  <c:v>0.7</c:v>
                </c:pt>
                <c:pt idx="62">
                  <c:v>0.7</c:v>
                </c:pt>
                <c:pt idx="63">
                  <c:v>0.7</c:v>
                </c:pt>
                <c:pt idx="64">
                  <c:v>0.7</c:v>
                </c:pt>
                <c:pt idx="65">
                  <c:v>0.7</c:v>
                </c:pt>
                <c:pt idx="66">
                  <c:v>0.84</c:v>
                </c:pt>
                <c:pt idx="67">
                  <c:v>0.7</c:v>
                </c:pt>
                <c:pt idx="68">
                  <c:v>0.7</c:v>
                </c:pt>
                <c:pt idx="69">
                  <c:v>0.9</c:v>
                </c:pt>
                <c:pt idx="70">
                  <c:v>0.9</c:v>
                </c:pt>
                <c:pt idx="71">
                  <c:v>0.9</c:v>
                </c:pt>
                <c:pt idx="72">
                  <c:v>0.9</c:v>
                </c:pt>
                <c:pt idx="73">
                  <c:v>0.8</c:v>
                </c:pt>
                <c:pt idx="74">
                  <c:v>0.8</c:v>
                </c:pt>
                <c:pt idx="75">
                  <c:v>0.69299999999999995</c:v>
                </c:pt>
                <c:pt idx="76">
                  <c:v>0.67400000000000004</c:v>
                </c:pt>
                <c:pt idx="77">
                  <c:v>0.624</c:v>
                </c:pt>
                <c:pt idx="78">
                  <c:v>0.504</c:v>
                </c:pt>
                <c:pt idx="79">
                  <c:v>0.42</c:v>
                </c:pt>
                <c:pt idx="80">
                  <c:v>0.45800000000000002</c:v>
                </c:pt>
                <c:pt idx="81">
                  <c:v>0.45800000000000002</c:v>
                </c:pt>
                <c:pt idx="82">
                  <c:v>0.41699999999999998</c:v>
                </c:pt>
                <c:pt idx="83">
                  <c:v>0.41699999999999998</c:v>
                </c:pt>
                <c:pt idx="84">
                  <c:v>0.41699999999999998</c:v>
                </c:pt>
                <c:pt idx="85">
                  <c:v>0.41699999999999998</c:v>
                </c:pt>
                <c:pt idx="86">
                  <c:v>0.375</c:v>
                </c:pt>
                <c:pt idx="87">
                  <c:v>0.375</c:v>
                </c:pt>
                <c:pt idx="88">
                  <c:v>0.75</c:v>
                </c:pt>
                <c:pt idx="89">
                  <c:v>0.9</c:v>
                </c:pt>
                <c:pt idx="90">
                  <c:v>0.75</c:v>
                </c:pt>
                <c:pt idx="91">
                  <c:v>0.625</c:v>
                </c:pt>
                <c:pt idx="92">
                  <c:v>0.625</c:v>
                </c:pt>
                <c:pt idx="93">
                  <c:v>0.625</c:v>
                </c:pt>
                <c:pt idx="94">
                  <c:v>0.625</c:v>
                </c:pt>
                <c:pt idx="95">
                  <c:v>0.2</c:v>
                </c:pt>
                <c:pt idx="96">
                  <c:v>0.2</c:v>
                </c:pt>
                <c:pt idx="97">
                  <c:v>0.1</c:v>
                </c:pt>
                <c:pt idx="98">
                  <c:v>0.02</c:v>
                </c:pt>
              </c:numCache>
            </c:numRef>
          </c:yVal>
          <c:smooth val="0"/>
          <c:extLst>
            <c:ext xmlns:c16="http://schemas.microsoft.com/office/drawing/2014/chart" uri="{C3380CC4-5D6E-409C-BE32-E72D297353CC}">
              <c16:uniqueId val="{00000000-C410-4B99-AA58-077F71AE9C28}"/>
            </c:ext>
          </c:extLst>
        </c:ser>
        <c:ser>
          <c:idx val="3"/>
          <c:order val="1"/>
          <c:tx>
            <c:v>Average rate of top 0,1%</c:v>
          </c:tx>
          <c:spPr>
            <a:ln>
              <a:solidFill>
                <a:schemeClr val="accent5">
                  <a:lumMod val="50000"/>
                </a:schemeClr>
              </a:solidFill>
              <a:prstDash val="lgDashDot"/>
            </a:ln>
          </c:spPr>
          <c:marker>
            <c:symbol val="none"/>
          </c:marker>
          <c:xVal>
            <c:numRef>
              <c:f>Top!$A$2:$A$100</c:f>
              <c:numCache>
                <c:formatCode>General</c:formatCode>
                <c:ptCount val="99"/>
                <c:pt idx="0">
                  <c:v>2013</c:v>
                </c:pt>
                <c:pt idx="1">
                  <c:v>2012</c:v>
                </c:pt>
                <c:pt idx="2">
                  <c:v>2011</c:v>
                </c:pt>
                <c:pt idx="3">
                  <c:v>2010</c:v>
                </c:pt>
                <c:pt idx="4">
                  <c:v>2009</c:v>
                </c:pt>
                <c:pt idx="5">
                  <c:v>2008</c:v>
                </c:pt>
                <c:pt idx="6">
                  <c:v>2007</c:v>
                </c:pt>
                <c:pt idx="7">
                  <c:v>2006</c:v>
                </c:pt>
                <c:pt idx="8">
                  <c:v>2005</c:v>
                </c:pt>
                <c:pt idx="9">
                  <c:v>2004</c:v>
                </c:pt>
                <c:pt idx="10">
                  <c:v>2003</c:v>
                </c:pt>
                <c:pt idx="11">
                  <c:v>2002</c:v>
                </c:pt>
                <c:pt idx="12">
                  <c:v>2001</c:v>
                </c:pt>
                <c:pt idx="13">
                  <c:v>2000</c:v>
                </c:pt>
                <c:pt idx="14">
                  <c:v>1999</c:v>
                </c:pt>
                <c:pt idx="15">
                  <c:v>1998</c:v>
                </c:pt>
                <c:pt idx="16">
                  <c:v>1997</c:v>
                </c:pt>
                <c:pt idx="17">
                  <c:v>1996</c:v>
                </c:pt>
                <c:pt idx="18">
                  <c:v>1995</c:v>
                </c:pt>
                <c:pt idx="19">
                  <c:v>1994</c:v>
                </c:pt>
                <c:pt idx="20">
                  <c:v>1993</c:v>
                </c:pt>
                <c:pt idx="21">
                  <c:v>1992</c:v>
                </c:pt>
                <c:pt idx="22">
                  <c:v>1991</c:v>
                </c:pt>
                <c:pt idx="23">
                  <c:v>1990</c:v>
                </c:pt>
                <c:pt idx="24">
                  <c:v>1989</c:v>
                </c:pt>
                <c:pt idx="25">
                  <c:v>1988</c:v>
                </c:pt>
                <c:pt idx="26">
                  <c:v>1987</c:v>
                </c:pt>
                <c:pt idx="27">
                  <c:v>1986</c:v>
                </c:pt>
                <c:pt idx="28">
                  <c:v>1985</c:v>
                </c:pt>
                <c:pt idx="29">
                  <c:v>1984</c:v>
                </c:pt>
                <c:pt idx="30">
                  <c:v>1983</c:v>
                </c:pt>
                <c:pt idx="31">
                  <c:v>1982</c:v>
                </c:pt>
                <c:pt idx="32">
                  <c:v>1981</c:v>
                </c:pt>
                <c:pt idx="33">
                  <c:v>1980</c:v>
                </c:pt>
                <c:pt idx="34">
                  <c:v>1979</c:v>
                </c:pt>
                <c:pt idx="35">
                  <c:v>1978</c:v>
                </c:pt>
                <c:pt idx="36">
                  <c:v>1977</c:v>
                </c:pt>
                <c:pt idx="37">
                  <c:v>1976</c:v>
                </c:pt>
                <c:pt idx="38">
                  <c:v>1975</c:v>
                </c:pt>
                <c:pt idx="39">
                  <c:v>1974</c:v>
                </c:pt>
                <c:pt idx="40">
                  <c:v>1973</c:v>
                </c:pt>
                <c:pt idx="41">
                  <c:v>1972</c:v>
                </c:pt>
                <c:pt idx="42">
                  <c:v>1971</c:v>
                </c:pt>
                <c:pt idx="43">
                  <c:v>1970</c:v>
                </c:pt>
                <c:pt idx="44">
                  <c:v>1969</c:v>
                </c:pt>
                <c:pt idx="45">
                  <c:v>1968</c:v>
                </c:pt>
                <c:pt idx="46">
                  <c:v>1967</c:v>
                </c:pt>
                <c:pt idx="47">
                  <c:v>1966</c:v>
                </c:pt>
                <c:pt idx="48">
                  <c:v>1965</c:v>
                </c:pt>
                <c:pt idx="49">
                  <c:v>1964</c:v>
                </c:pt>
                <c:pt idx="50">
                  <c:v>1963</c:v>
                </c:pt>
                <c:pt idx="51">
                  <c:v>1962</c:v>
                </c:pt>
                <c:pt idx="52">
                  <c:v>1961</c:v>
                </c:pt>
                <c:pt idx="53">
                  <c:v>1960</c:v>
                </c:pt>
                <c:pt idx="54">
                  <c:v>1959</c:v>
                </c:pt>
                <c:pt idx="55">
                  <c:v>1958</c:v>
                </c:pt>
                <c:pt idx="56">
                  <c:v>1957</c:v>
                </c:pt>
                <c:pt idx="57">
                  <c:v>1956</c:v>
                </c:pt>
                <c:pt idx="58">
                  <c:v>1955</c:v>
                </c:pt>
                <c:pt idx="59">
                  <c:v>1954</c:v>
                </c:pt>
                <c:pt idx="60">
                  <c:v>1953</c:v>
                </c:pt>
                <c:pt idx="61">
                  <c:v>1952</c:v>
                </c:pt>
                <c:pt idx="62">
                  <c:v>1951</c:v>
                </c:pt>
                <c:pt idx="63">
                  <c:v>1950</c:v>
                </c:pt>
                <c:pt idx="64">
                  <c:v>1949</c:v>
                </c:pt>
                <c:pt idx="65">
                  <c:v>1948</c:v>
                </c:pt>
                <c:pt idx="66">
                  <c:v>1947</c:v>
                </c:pt>
                <c:pt idx="67">
                  <c:v>1946</c:v>
                </c:pt>
                <c:pt idx="68">
                  <c:v>1945</c:v>
                </c:pt>
                <c:pt idx="69">
                  <c:v>1944</c:v>
                </c:pt>
                <c:pt idx="70">
                  <c:v>1943</c:v>
                </c:pt>
                <c:pt idx="71">
                  <c:v>1942</c:v>
                </c:pt>
                <c:pt idx="72">
                  <c:v>1941</c:v>
                </c:pt>
                <c:pt idx="73">
                  <c:v>1940</c:v>
                </c:pt>
                <c:pt idx="74">
                  <c:v>1939</c:v>
                </c:pt>
                <c:pt idx="75">
                  <c:v>1938</c:v>
                </c:pt>
                <c:pt idx="76">
                  <c:v>1937</c:v>
                </c:pt>
                <c:pt idx="77">
                  <c:v>1936</c:v>
                </c:pt>
                <c:pt idx="78">
                  <c:v>1935</c:v>
                </c:pt>
                <c:pt idx="79">
                  <c:v>1934</c:v>
                </c:pt>
                <c:pt idx="80">
                  <c:v>1933</c:v>
                </c:pt>
                <c:pt idx="81">
                  <c:v>1932</c:v>
                </c:pt>
                <c:pt idx="82">
                  <c:v>1931</c:v>
                </c:pt>
                <c:pt idx="83">
                  <c:v>1930</c:v>
                </c:pt>
                <c:pt idx="84">
                  <c:v>1929</c:v>
                </c:pt>
                <c:pt idx="85">
                  <c:v>1928</c:v>
                </c:pt>
                <c:pt idx="86">
                  <c:v>1927</c:v>
                </c:pt>
                <c:pt idx="87">
                  <c:v>1926</c:v>
                </c:pt>
                <c:pt idx="88">
                  <c:v>1925</c:v>
                </c:pt>
                <c:pt idx="89">
                  <c:v>1924</c:v>
                </c:pt>
                <c:pt idx="90">
                  <c:v>1923</c:v>
                </c:pt>
                <c:pt idx="91">
                  <c:v>1922</c:v>
                </c:pt>
                <c:pt idx="92">
                  <c:v>1921</c:v>
                </c:pt>
                <c:pt idx="93">
                  <c:v>1920</c:v>
                </c:pt>
                <c:pt idx="94">
                  <c:v>1919</c:v>
                </c:pt>
                <c:pt idx="95">
                  <c:v>1918</c:v>
                </c:pt>
                <c:pt idx="96">
                  <c:v>1917</c:v>
                </c:pt>
                <c:pt idx="97">
                  <c:v>1916</c:v>
                </c:pt>
                <c:pt idx="98">
                  <c:v>1915</c:v>
                </c:pt>
              </c:numCache>
            </c:numRef>
          </c:xVal>
          <c:yVal>
            <c:numRef>
              <c:f>Top!$O$2:$O$100</c:f>
              <c:numCache>
                <c:formatCode>0%</c:formatCode>
                <c:ptCount val="99"/>
                <c:pt idx="0">
                  <c:v>0.30181705951690702</c:v>
                </c:pt>
                <c:pt idx="1">
                  <c:v>0.28982996940612799</c:v>
                </c:pt>
                <c:pt idx="2">
                  <c:v>0.26929759979248002</c:v>
                </c:pt>
                <c:pt idx="3">
                  <c:v>0.26797419786453203</c:v>
                </c:pt>
                <c:pt idx="4">
                  <c:v>0.25869366526603699</c:v>
                </c:pt>
                <c:pt idx="5">
                  <c:v>0.25770267844200101</c:v>
                </c:pt>
                <c:pt idx="6">
                  <c:v>0.25361469388008101</c:v>
                </c:pt>
                <c:pt idx="7">
                  <c:v>0.25601562857627902</c:v>
                </c:pt>
                <c:pt idx="8">
                  <c:v>0.32058781385421797</c:v>
                </c:pt>
                <c:pt idx="9">
                  <c:v>0.33899390697479198</c:v>
                </c:pt>
                <c:pt idx="10">
                  <c:v>0.34441736340522799</c:v>
                </c:pt>
                <c:pt idx="11">
                  <c:v>0.33781871199607799</c:v>
                </c:pt>
                <c:pt idx="12">
                  <c:v>0.35755690932273898</c:v>
                </c:pt>
                <c:pt idx="13">
                  <c:v>0.35161328315734902</c:v>
                </c:pt>
                <c:pt idx="14">
                  <c:v>0.35698822140693698</c:v>
                </c:pt>
                <c:pt idx="15">
                  <c:v>0.35401126742362998</c:v>
                </c:pt>
                <c:pt idx="16" formatCode="0.0%">
                  <c:v>0.34052105811199068</c:v>
                </c:pt>
                <c:pt idx="17" formatCode="0.0%">
                  <c:v>0.3382828473592186</c:v>
                </c:pt>
                <c:pt idx="18" formatCode="0.0%">
                  <c:v>0.36110101437789555</c:v>
                </c:pt>
                <c:pt idx="19" formatCode="0.0%">
                  <c:v>0.3593604317765311</c:v>
                </c:pt>
                <c:pt idx="20" formatCode="0.0%">
                  <c:v>0.36862071985539308</c:v>
                </c:pt>
                <c:pt idx="21" formatCode="0.0%">
                  <c:v>0.38117608274420894</c:v>
                </c:pt>
                <c:pt idx="22" formatCode="0.0%">
                  <c:v>0.39032203797446413</c:v>
                </c:pt>
                <c:pt idx="23" formatCode="0.0%">
                  <c:v>0.39664304217819035</c:v>
                </c:pt>
                <c:pt idx="24" formatCode="0.0%">
                  <c:v>0.39235358399069931</c:v>
                </c:pt>
                <c:pt idx="25" formatCode="0.0%">
                  <c:v>0.38831175817847507</c:v>
                </c:pt>
                <c:pt idx="26" formatCode="0.0%">
                  <c:v>0.39027407274980147</c:v>
                </c:pt>
                <c:pt idx="27" formatCode="0.0%">
                  <c:v>0.39706949327931684</c:v>
                </c:pt>
                <c:pt idx="28" formatCode="0.0%">
                  <c:v>0.4335016320024912</c:v>
                </c:pt>
                <c:pt idx="29" formatCode="0.0%">
                  <c:v>0.44684277819560397</c:v>
                </c:pt>
                <c:pt idx="30" formatCode="0.0%">
                  <c:v>0.47063128058294768</c:v>
                </c:pt>
                <c:pt idx="31" formatCode="0.0%">
                  <c:v>0.49626233565886047</c:v>
                </c:pt>
                <c:pt idx="32" formatCode="0.0%">
                  <c:v>0.48152982352049689</c:v>
                </c:pt>
                <c:pt idx="33" formatCode="0.0%">
                  <c:v>0.51974583717518108</c:v>
                </c:pt>
                <c:pt idx="34" formatCode="0.0%">
                  <c:v>0.43345573576436874</c:v>
                </c:pt>
                <c:pt idx="35" formatCode="0.0%">
                  <c:v>0.42545106872022165</c:v>
                </c:pt>
                <c:pt idx="36" formatCode="0.0%">
                  <c:v>0.42499378921664538</c:v>
                </c:pt>
                <c:pt idx="37" formatCode="0.0%">
                  <c:v>0.42191638381735375</c:v>
                </c:pt>
                <c:pt idx="38" formatCode="0.0%">
                  <c:v>0.41250016411906393</c:v>
                </c:pt>
                <c:pt idx="39" formatCode="0.0%">
                  <c:v>0.40804373913245756</c:v>
                </c:pt>
                <c:pt idx="40" formatCode="0.0%">
                  <c:v>0.40977319205342794</c:v>
                </c:pt>
                <c:pt idx="41" formatCode="0.0%">
                  <c:v>0.39360937218791769</c:v>
                </c:pt>
                <c:pt idx="42" formatCode="0.0%">
                  <c:v>0.4085149101201665</c:v>
                </c:pt>
                <c:pt idx="43" formatCode="0.0%">
                  <c:v>0.40061261238848267</c:v>
                </c:pt>
                <c:pt idx="44" formatCode="0.0%">
                  <c:v>0.42259960104632927</c:v>
                </c:pt>
                <c:pt idx="45" formatCode="0.0%">
                  <c:v>0.44623218348664406</c:v>
                </c:pt>
                <c:pt idx="46" formatCode="0.0%">
                  <c:v>0.47440641310198567</c:v>
                </c:pt>
                <c:pt idx="47" formatCode="0.0%">
                  <c:v>0.36545822757890195</c:v>
                </c:pt>
                <c:pt idx="48" formatCode="0.0%">
                  <c:v>0.38016234812507382</c:v>
                </c:pt>
                <c:pt idx="49" formatCode="0.0%">
                  <c:v>0.37688399767185687</c:v>
                </c:pt>
                <c:pt idx="50" formatCode="0.0%">
                  <c:v>0.37351103023968385</c:v>
                </c:pt>
                <c:pt idx="51" formatCode="0.0%">
                  <c:v>0.36014411501286731</c:v>
                </c:pt>
                <c:pt idx="52" formatCode="0.0%">
                  <c:v>0.34953357348536396</c:v>
                </c:pt>
                <c:pt idx="53" formatCode="0.0%">
                  <c:v>0.35941654047749144</c:v>
                </c:pt>
                <c:pt idx="54" formatCode="0.0%">
                  <c:v>0.36749775694598336</c:v>
                </c:pt>
                <c:pt idx="55" formatCode="0.0%">
                  <c:v>0.34204923426987288</c:v>
                </c:pt>
                <c:pt idx="56" formatCode="0.0%">
                  <c:v>0.33351266778059396</c:v>
                </c:pt>
                <c:pt idx="57" formatCode="0.0%">
                  <c:v>0.32069052410682097</c:v>
                </c:pt>
                <c:pt idx="58" formatCode="0.0%">
                  <c:v>0.30964317517142903</c:v>
                </c:pt>
                <c:pt idx="59" formatCode="0.0%">
                  <c:v>0.26911036417942408</c:v>
                </c:pt>
                <c:pt idx="60" formatCode="0.0%">
                  <c:v>0.26999993757367652</c:v>
                </c:pt>
                <c:pt idx="61" formatCode="0.0%">
                  <c:v>0.2741424673317629</c:v>
                </c:pt>
                <c:pt idx="62" formatCode="0.0%">
                  <c:v>0.25903386263973222</c:v>
                </c:pt>
                <c:pt idx="63" formatCode="0.0%">
                  <c:v>0.25863889064347345</c:v>
                </c:pt>
                <c:pt idx="64" formatCode="0.0%">
                  <c:v>0.26488707521443833</c:v>
                </c:pt>
                <c:pt idx="65" formatCode="0.0%">
                  <c:v>0.23680790448976388</c:v>
                </c:pt>
                <c:pt idx="66" formatCode="0.0%">
                  <c:v>0.25620621719491143</c:v>
                </c:pt>
                <c:pt idx="67" formatCode="0.0%">
                  <c:v>0.28087201633119219</c:v>
                </c:pt>
                <c:pt idx="68" formatCode="0.0%">
                  <c:v>0.22398400873404639</c:v>
                </c:pt>
                <c:pt idx="69" formatCode="0.0%">
                  <c:v>0.21476490066151752</c:v>
                </c:pt>
                <c:pt idx="70" formatCode="0.0%">
                  <c:v>0.23337608411252059</c:v>
                </c:pt>
                <c:pt idx="71" formatCode="0.0%">
                  <c:v>0.24050686712321351</c:v>
                </c:pt>
                <c:pt idx="72" formatCode="0.0%">
                  <c:v>0.24948009612732072</c:v>
                </c:pt>
                <c:pt idx="73" formatCode="0.0%">
                  <c:v>0.16292440165863037</c:v>
                </c:pt>
                <c:pt idx="74" formatCode="0.0%">
                  <c:v>0.20835167092753581</c:v>
                </c:pt>
                <c:pt idx="75" formatCode="0.0%">
                  <c:v>0.1981017001028228</c:v>
                </c:pt>
                <c:pt idx="76" formatCode="0.0%">
                  <c:v>0.20704581627810154</c:v>
                </c:pt>
                <c:pt idx="77" formatCode="0.0%">
                  <c:v>0.18434718655087978</c:v>
                </c:pt>
                <c:pt idx="78" formatCode="0.0%">
                  <c:v>0.12303674005478482</c:v>
                </c:pt>
                <c:pt idx="79" formatCode="0.0%">
                  <c:v>9.9167025032949829E-2</c:v>
                </c:pt>
                <c:pt idx="80" formatCode="0.0%">
                  <c:v>0.12407939118568022</c:v>
                </c:pt>
                <c:pt idx="81" formatCode="0.0%">
                  <c:v>0.12346963188340179</c:v>
                </c:pt>
                <c:pt idx="82" formatCode="0.0%">
                  <c:v>0.11719318121778086</c:v>
                </c:pt>
                <c:pt idx="83" formatCode="0.0%">
                  <c:v>0.12756336212473798</c:v>
                </c:pt>
                <c:pt idx="84" formatCode="0.0%">
                  <c:v>0.13284842753744544</c:v>
                </c:pt>
                <c:pt idx="85" formatCode="0.0%">
                  <c:v>0.14243799814361199</c:v>
                </c:pt>
                <c:pt idx="86" formatCode="0.0%">
                  <c:v>0.1255016083682709</c:v>
                </c:pt>
                <c:pt idx="87" formatCode="0.0%">
                  <c:v>0.11838233819919104</c:v>
                </c:pt>
                <c:pt idx="88" formatCode="0.0%">
                  <c:v>0.19377491641736047</c:v>
                </c:pt>
                <c:pt idx="89" formatCode="0.0%">
                  <c:v>0.22581327304964893</c:v>
                </c:pt>
                <c:pt idx="90" formatCode="0.0%">
                  <c:v>0.211899880582956</c:v>
                </c:pt>
                <c:pt idx="91" formatCode="0.0%">
                  <c:v>0.16707190661844887</c:v>
                </c:pt>
                <c:pt idx="92" formatCode="0.0%">
                  <c:v>0.14780366369441977</c:v>
                </c:pt>
                <c:pt idx="93" formatCode="0.0%">
                  <c:v>0.17716729960428584</c:v>
                </c:pt>
                <c:pt idx="94" formatCode="0.0%">
                  <c:v>0.18081217868407073</c:v>
                </c:pt>
                <c:pt idx="95" formatCode="0.0%">
                  <c:v>0.10486334761708985</c:v>
                </c:pt>
                <c:pt idx="96" formatCode="0.0%">
                  <c:v>0.11626227796505356</c:v>
                </c:pt>
                <c:pt idx="97" formatCode="0.0%">
                  <c:v>6.0114368781869459E-2</c:v>
                </c:pt>
                <c:pt idx="98" formatCode="0.0%">
                  <c:v>1.5338154362732132E-2</c:v>
                </c:pt>
              </c:numCache>
            </c:numRef>
          </c:yVal>
          <c:smooth val="1"/>
          <c:extLst>
            <c:ext xmlns:c16="http://schemas.microsoft.com/office/drawing/2014/chart" uri="{C3380CC4-5D6E-409C-BE32-E72D297353CC}">
              <c16:uniqueId val="{00000001-C410-4B99-AA58-077F71AE9C28}"/>
            </c:ext>
          </c:extLst>
        </c:ser>
        <c:ser>
          <c:idx val="4"/>
          <c:order val="2"/>
          <c:tx>
            <c:v>Average rate of top 1%</c:v>
          </c:tx>
          <c:spPr>
            <a:ln>
              <a:solidFill>
                <a:schemeClr val="accent5">
                  <a:lumMod val="75000"/>
                </a:schemeClr>
              </a:solidFill>
              <a:prstDash val="lgDash"/>
            </a:ln>
          </c:spPr>
          <c:marker>
            <c:symbol val="none"/>
          </c:marker>
          <c:xVal>
            <c:numRef>
              <c:f>Top!$A$2:$A$100</c:f>
              <c:numCache>
                <c:formatCode>General</c:formatCode>
                <c:ptCount val="99"/>
                <c:pt idx="0">
                  <c:v>2013</c:v>
                </c:pt>
                <c:pt idx="1">
                  <c:v>2012</c:v>
                </c:pt>
                <c:pt idx="2">
                  <c:v>2011</c:v>
                </c:pt>
                <c:pt idx="3">
                  <c:v>2010</c:v>
                </c:pt>
                <c:pt idx="4">
                  <c:v>2009</c:v>
                </c:pt>
                <c:pt idx="5">
                  <c:v>2008</c:v>
                </c:pt>
                <c:pt idx="6">
                  <c:v>2007</c:v>
                </c:pt>
                <c:pt idx="7">
                  <c:v>2006</c:v>
                </c:pt>
                <c:pt idx="8">
                  <c:v>2005</c:v>
                </c:pt>
                <c:pt idx="9">
                  <c:v>2004</c:v>
                </c:pt>
                <c:pt idx="10">
                  <c:v>2003</c:v>
                </c:pt>
                <c:pt idx="11">
                  <c:v>2002</c:v>
                </c:pt>
                <c:pt idx="12">
                  <c:v>2001</c:v>
                </c:pt>
                <c:pt idx="13">
                  <c:v>2000</c:v>
                </c:pt>
                <c:pt idx="14">
                  <c:v>1999</c:v>
                </c:pt>
                <c:pt idx="15">
                  <c:v>1998</c:v>
                </c:pt>
                <c:pt idx="16">
                  <c:v>1997</c:v>
                </c:pt>
                <c:pt idx="17">
                  <c:v>1996</c:v>
                </c:pt>
                <c:pt idx="18">
                  <c:v>1995</c:v>
                </c:pt>
                <c:pt idx="19">
                  <c:v>1994</c:v>
                </c:pt>
                <c:pt idx="20">
                  <c:v>1993</c:v>
                </c:pt>
                <c:pt idx="21">
                  <c:v>1992</c:v>
                </c:pt>
                <c:pt idx="22">
                  <c:v>1991</c:v>
                </c:pt>
                <c:pt idx="23">
                  <c:v>1990</c:v>
                </c:pt>
                <c:pt idx="24">
                  <c:v>1989</c:v>
                </c:pt>
                <c:pt idx="25">
                  <c:v>1988</c:v>
                </c:pt>
                <c:pt idx="26">
                  <c:v>1987</c:v>
                </c:pt>
                <c:pt idx="27">
                  <c:v>1986</c:v>
                </c:pt>
                <c:pt idx="28">
                  <c:v>1985</c:v>
                </c:pt>
                <c:pt idx="29">
                  <c:v>1984</c:v>
                </c:pt>
                <c:pt idx="30">
                  <c:v>1983</c:v>
                </c:pt>
                <c:pt idx="31">
                  <c:v>1982</c:v>
                </c:pt>
                <c:pt idx="32">
                  <c:v>1981</c:v>
                </c:pt>
                <c:pt idx="33">
                  <c:v>1980</c:v>
                </c:pt>
                <c:pt idx="34">
                  <c:v>1979</c:v>
                </c:pt>
                <c:pt idx="35">
                  <c:v>1978</c:v>
                </c:pt>
                <c:pt idx="36">
                  <c:v>1977</c:v>
                </c:pt>
                <c:pt idx="37">
                  <c:v>1976</c:v>
                </c:pt>
                <c:pt idx="38">
                  <c:v>1975</c:v>
                </c:pt>
                <c:pt idx="39">
                  <c:v>1974</c:v>
                </c:pt>
                <c:pt idx="40">
                  <c:v>1973</c:v>
                </c:pt>
                <c:pt idx="41">
                  <c:v>1972</c:v>
                </c:pt>
                <c:pt idx="42">
                  <c:v>1971</c:v>
                </c:pt>
                <c:pt idx="43">
                  <c:v>1970</c:v>
                </c:pt>
                <c:pt idx="44">
                  <c:v>1969</c:v>
                </c:pt>
                <c:pt idx="45">
                  <c:v>1968</c:v>
                </c:pt>
                <c:pt idx="46">
                  <c:v>1967</c:v>
                </c:pt>
                <c:pt idx="47">
                  <c:v>1966</c:v>
                </c:pt>
                <c:pt idx="48">
                  <c:v>1965</c:v>
                </c:pt>
                <c:pt idx="49">
                  <c:v>1964</c:v>
                </c:pt>
                <c:pt idx="50">
                  <c:v>1963</c:v>
                </c:pt>
                <c:pt idx="51">
                  <c:v>1962</c:v>
                </c:pt>
                <c:pt idx="52">
                  <c:v>1961</c:v>
                </c:pt>
                <c:pt idx="53">
                  <c:v>1960</c:v>
                </c:pt>
                <c:pt idx="54">
                  <c:v>1959</c:v>
                </c:pt>
                <c:pt idx="55">
                  <c:v>1958</c:v>
                </c:pt>
                <c:pt idx="56">
                  <c:v>1957</c:v>
                </c:pt>
                <c:pt idx="57">
                  <c:v>1956</c:v>
                </c:pt>
                <c:pt idx="58">
                  <c:v>1955</c:v>
                </c:pt>
                <c:pt idx="59">
                  <c:v>1954</c:v>
                </c:pt>
                <c:pt idx="60">
                  <c:v>1953</c:v>
                </c:pt>
                <c:pt idx="61">
                  <c:v>1952</c:v>
                </c:pt>
                <c:pt idx="62">
                  <c:v>1951</c:v>
                </c:pt>
                <c:pt idx="63">
                  <c:v>1950</c:v>
                </c:pt>
                <c:pt idx="64">
                  <c:v>1949</c:v>
                </c:pt>
                <c:pt idx="65">
                  <c:v>1948</c:v>
                </c:pt>
                <c:pt idx="66">
                  <c:v>1947</c:v>
                </c:pt>
                <c:pt idx="67">
                  <c:v>1946</c:v>
                </c:pt>
                <c:pt idx="68">
                  <c:v>1945</c:v>
                </c:pt>
                <c:pt idx="69">
                  <c:v>1944</c:v>
                </c:pt>
                <c:pt idx="70">
                  <c:v>1943</c:v>
                </c:pt>
                <c:pt idx="71">
                  <c:v>1942</c:v>
                </c:pt>
                <c:pt idx="72">
                  <c:v>1941</c:v>
                </c:pt>
                <c:pt idx="73">
                  <c:v>1940</c:v>
                </c:pt>
                <c:pt idx="74">
                  <c:v>1939</c:v>
                </c:pt>
                <c:pt idx="75">
                  <c:v>1938</c:v>
                </c:pt>
                <c:pt idx="76">
                  <c:v>1937</c:v>
                </c:pt>
                <c:pt idx="77">
                  <c:v>1936</c:v>
                </c:pt>
                <c:pt idx="78">
                  <c:v>1935</c:v>
                </c:pt>
                <c:pt idx="79">
                  <c:v>1934</c:v>
                </c:pt>
                <c:pt idx="80">
                  <c:v>1933</c:v>
                </c:pt>
                <c:pt idx="81">
                  <c:v>1932</c:v>
                </c:pt>
                <c:pt idx="82">
                  <c:v>1931</c:v>
                </c:pt>
                <c:pt idx="83">
                  <c:v>1930</c:v>
                </c:pt>
                <c:pt idx="84">
                  <c:v>1929</c:v>
                </c:pt>
                <c:pt idx="85">
                  <c:v>1928</c:v>
                </c:pt>
                <c:pt idx="86">
                  <c:v>1927</c:v>
                </c:pt>
                <c:pt idx="87">
                  <c:v>1926</c:v>
                </c:pt>
                <c:pt idx="88">
                  <c:v>1925</c:v>
                </c:pt>
                <c:pt idx="89">
                  <c:v>1924</c:v>
                </c:pt>
                <c:pt idx="90">
                  <c:v>1923</c:v>
                </c:pt>
                <c:pt idx="91">
                  <c:v>1922</c:v>
                </c:pt>
                <c:pt idx="92">
                  <c:v>1921</c:v>
                </c:pt>
                <c:pt idx="93">
                  <c:v>1920</c:v>
                </c:pt>
                <c:pt idx="94">
                  <c:v>1919</c:v>
                </c:pt>
                <c:pt idx="95">
                  <c:v>1918</c:v>
                </c:pt>
                <c:pt idx="96">
                  <c:v>1917</c:v>
                </c:pt>
                <c:pt idx="97">
                  <c:v>1916</c:v>
                </c:pt>
                <c:pt idx="98">
                  <c:v>1915</c:v>
                </c:pt>
              </c:numCache>
            </c:numRef>
          </c:xVal>
          <c:yVal>
            <c:numRef>
              <c:f>Top!$N$2:$N$100</c:f>
              <c:numCache>
                <c:formatCode>0%</c:formatCode>
                <c:ptCount val="99"/>
                <c:pt idx="0">
                  <c:v>0.18569334631146836</c:v>
                </c:pt>
                <c:pt idx="1">
                  <c:v>0.17734859738416109</c:v>
                </c:pt>
                <c:pt idx="2">
                  <c:v>0.16809661751409716</c:v>
                </c:pt>
                <c:pt idx="3">
                  <c:v>0.1677287281520477</c:v>
                </c:pt>
                <c:pt idx="4">
                  <c:v>0.17019597359224922</c:v>
                </c:pt>
                <c:pt idx="5">
                  <c:v>0.16848171814865245</c:v>
                </c:pt>
                <c:pt idx="6">
                  <c:v>0.16638238747459319</c:v>
                </c:pt>
                <c:pt idx="7">
                  <c:v>0.16654903831981333</c:v>
                </c:pt>
                <c:pt idx="8">
                  <c:v>0.23636135104853614</c:v>
                </c:pt>
                <c:pt idx="9">
                  <c:v>0.24346834909075094</c:v>
                </c:pt>
                <c:pt idx="10">
                  <c:v>0.24604005615832161</c:v>
                </c:pt>
                <c:pt idx="11">
                  <c:v>0.24396619308675149</c:v>
                </c:pt>
                <c:pt idx="12">
                  <c:v>0.25243081122338379</c:v>
                </c:pt>
                <c:pt idx="13">
                  <c:v>0.24637864189995046</c:v>
                </c:pt>
                <c:pt idx="14">
                  <c:v>0.25578074725321925</c:v>
                </c:pt>
                <c:pt idx="15">
                  <c:v>0.24950807040897732</c:v>
                </c:pt>
                <c:pt idx="16" formatCode="0.0%">
                  <c:v>0.24132469608265406</c:v>
                </c:pt>
                <c:pt idx="17" formatCode="0.0%">
                  <c:v>0.23778826756493193</c:v>
                </c:pt>
                <c:pt idx="18" formatCode="0.0%">
                  <c:v>0.25616475485699119</c:v>
                </c:pt>
                <c:pt idx="19" formatCode="0.0%">
                  <c:v>0.25272345266758989</c:v>
                </c:pt>
                <c:pt idx="20" formatCode="0.0%">
                  <c:v>0.26199879085109223</c:v>
                </c:pt>
                <c:pt idx="21" formatCode="0.0%">
                  <c:v>0.27570909921963499</c:v>
                </c:pt>
                <c:pt idx="22" formatCode="0.0%">
                  <c:v>0.28479530710723705</c:v>
                </c:pt>
                <c:pt idx="23" formatCode="0.0%">
                  <c:v>0.2914720407242633</c:v>
                </c:pt>
                <c:pt idx="24" formatCode="0.0%">
                  <c:v>0.28758006032508898</c:v>
                </c:pt>
                <c:pt idx="25" formatCode="0.0%">
                  <c:v>0.28197756238606858</c:v>
                </c:pt>
                <c:pt idx="26" formatCode="0.0%">
                  <c:v>0.28170589928981099</c:v>
                </c:pt>
                <c:pt idx="27" formatCode="0.0%">
                  <c:v>0.28696758523756427</c:v>
                </c:pt>
                <c:pt idx="28" formatCode="0.0%">
                  <c:v>0.30130257145991401</c:v>
                </c:pt>
                <c:pt idx="29" formatCode="0.0%">
                  <c:v>0.30914937553092531</c:v>
                </c:pt>
                <c:pt idx="30" formatCode="0.0%">
                  <c:v>0.32681871036590238</c:v>
                </c:pt>
                <c:pt idx="31" formatCode="0.0%">
                  <c:v>0.34198329183601955</c:v>
                </c:pt>
                <c:pt idx="32" formatCode="0.0%">
                  <c:v>0.34717901605605456</c:v>
                </c:pt>
                <c:pt idx="33" formatCode="0.0%">
                  <c:v>0.34141243807142041</c:v>
                </c:pt>
                <c:pt idx="34" formatCode="0.0%">
                  <c:v>0.31035565364612472</c:v>
                </c:pt>
                <c:pt idx="35" formatCode="0.0%">
                  <c:v>0.30122823119985237</c:v>
                </c:pt>
                <c:pt idx="36" formatCode="0.0%">
                  <c:v>0.30111242133975896</c:v>
                </c:pt>
                <c:pt idx="37" formatCode="0.0%">
                  <c:v>0.2981834597108084</c:v>
                </c:pt>
                <c:pt idx="38" formatCode="0.0%">
                  <c:v>0.28828693474298167</c:v>
                </c:pt>
                <c:pt idx="39" formatCode="0.0%">
                  <c:v>0.2830564487962221</c:v>
                </c:pt>
                <c:pt idx="40" formatCode="0.0%">
                  <c:v>0.28570520201566579</c:v>
                </c:pt>
                <c:pt idx="41" formatCode="0.0%">
                  <c:v>0.27126854722213489</c:v>
                </c:pt>
                <c:pt idx="42" formatCode="0.0%">
                  <c:v>0.28089534754960283</c:v>
                </c:pt>
                <c:pt idx="43" formatCode="0.0%">
                  <c:v>0.27330386948585422</c:v>
                </c:pt>
                <c:pt idx="44" formatCode="0.0%">
                  <c:v>0.28801330421367421</c:v>
                </c:pt>
                <c:pt idx="45" formatCode="0.0%">
                  <c:v>0.30431722373765246</c:v>
                </c:pt>
                <c:pt idx="46" formatCode="0.0%">
                  <c:v>0.31991848780495913</c:v>
                </c:pt>
                <c:pt idx="47" formatCode="0.0%">
                  <c:v>0.24540778946269381</c:v>
                </c:pt>
                <c:pt idx="48" formatCode="0.0%">
                  <c:v>0.25445230525932039</c:v>
                </c:pt>
                <c:pt idx="49" formatCode="0.0%">
                  <c:v>0.25116714692046616</c:v>
                </c:pt>
                <c:pt idx="50" formatCode="0.0%">
                  <c:v>0.24785394084377946</c:v>
                </c:pt>
                <c:pt idx="51" formatCode="0.0%">
                  <c:v>0.23506913716083119</c:v>
                </c:pt>
                <c:pt idx="52" formatCode="0.0%">
                  <c:v>0.22519855404071298</c:v>
                </c:pt>
                <c:pt idx="53" formatCode="0.0%">
                  <c:v>0.22885259870070118</c:v>
                </c:pt>
                <c:pt idx="54" formatCode="0.0%">
                  <c:v>0.23411003500509836</c:v>
                </c:pt>
                <c:pt idx="55" formatCode="0.0%">
                  <c:v>0.21432759278949676</c:v>
                </c:pt>
                <c:pt idx="56" formatCode="0.0%">
                  <c:v>0.20499687417531068</c:v>
                </c:pt>
                <c:pt idx="57" formatCode="0.0%">
                  <c:v>0.19229545281095095</c:v>
                </c:pt>
                <c:pt idx="58" formatCode="0.0%">
                  <c:v>0.18142556095064027</c:v>
                </c:pt>
                <c:pt idx="59" formatCode="0.0%">
                  <c:v>0.15380683583494192</c:v>
                </c:pt>
                <c:pt idx="60" formatCode="0.0%">
                  <c:v>0.15652781866606646</c:v>
                </c:pt>
                <c:pt idx="61" formatCode="0.0%">
                  <c:v>0.16291286362733273</c:v>
                </c:pt>
                <c:pt idx="62" formatCode="0.0%">
                  <c:v>0.14845318851075992</c:v>
                </c:pt>
                <c:pt idx="63" formatCode="0.0%">
                  <c:v>0.14669846200015127</c:v>
                </c:pt>
                <c:pt idx="64" formatCode="0.0%">
                  <c:v>0.15064196105287966</c:v>
                </c:pt>
                <c:pt idx="65" formatCode="0.0%">
                  <c:v>0.13832657360305192</c:v>
                </c:pt>
                <c:pt idx="66" formatCode="0.0%">
                  <c:v>0.14598973621521699</c:v>
                </c:pt>
                <c:pt idx="67" formatCode="0.0%">
                  <c:v>0.15678488678016342</c:v>
                </c:pt>
                <c:pt idx="68" formatCode="0.0%">
                  <c:v>0.12292802153941075</c:v>
                </c:pt>
                <c:pt idx="69" formatCode="0.0%">
                  <c:v>0.12524961248973107</c:v>
                </c:pt>
                <c:pt idx="70" formatCode="0.0%">
                  <c:v>0.12863502699690371</c:v>
                </c:pt>
                <c:pt idx="71" formatCode="0.0%">
                  <c:v>0.13497282955184958</c:v>
                </c:pt>
                <c:pt idx="72" formatCode="0.0%">
                  <c:v>0.12798948743897295</c:v>
                </c:pt>
                <c:pt idx="73" formatCode="0.0%">
                  <c:v>8.1527326525088567E-2</c:v>
                </c:pt>
                <c:pt idx="74" formatCode="0.0%">
                  <c:v>0.10506623249641718</c:v>
                </c:pt>
                <c:pt idx="75" formatCode="0.0%">
                  <c:v>0.10231028138838953</c:v>
                </c:pt>
                <c:pt idx="76" formatCode="0.0%">
                  <c:v>0.10348425696196774</c:v>
                </c:pt>
                <c:pt idx="77" formatCode="0.0%">
                  <c:v>8.5902977762032429E-2</c:v>
                </c:pt>
                <c:pt idx="78" formatCode="0.0%">
                  <c:v>5.7581245449732893E-2</c:v>
                </c:pt>
                <c:pt idx="79" formatCode="0.0%">
                  <c:v>4.9086747665022898E-2</c:v>
                </c:pt>
                <c:pt idx="80" formatCode="0.0%">
                  <c:v>6.4361088749900291E-2</c:v>
                </c:pt>
                <c:pt idx="81" formatCode="0.0%">
                  <c:v>6.5181746632487089E-2</c:v>
                </c:pt>
                <c:pt idx="82" formatCode="0.0%">
                  <c:v>6.4040698682227518E-2</c:v>
                </c:pt>
                <c:pt idx="83" formatCode="0.0%">
                  <c:v>7.1902917550280887E-2</c:v>
                </c:pt>
                <c:pt idx="84" formatCode="0.0%">
                  <c:v>7.5761986506447443E-2</c:v>
                </c:pt>
                <c:pt idx="85" formatCode="0.0%">
                  <c:v>8.1673746129175079E-2</c:v>
                </c:pt>
                <c:pt idx="86" formatCode="0.0%">
                  <c:v>7.1141170425559855E-2</c:v>
                </c:pt>
                <c:pt idx="87" formatCode="0.0%">
                  <c:v>6.8831818843075279E-2</c:v>
                </c:pt>
                <c:pt idx="88" formatCode="0.0%">
                  <c:v>0.11119821102341211</c:v>
                </c:pt>
                <c:pt idx="89" formatCode="0.0%">
                  <c:v>0.12955548806813474</c:v>
                </c:pt>
                <c:pt idx="90" formatCode="0.0%">
                  <c:v>0.11618554037834214</c:v>
                </c:pt>
                <c:pt idx="91" formatCode="0.0%">
                  <c:v>8.9273581117744041E-2</c:v>
                </c:pt>
                <c:pt idx="92" formatCode="0.0%">
                  <c:v>7.9886316350219561E-2</c:v>
                </c:pt>
                <c:pt idx="93" formatCode="0.0%">
                  <c:v>9.6127403778639653E-2</c:v>
                </c:pt>
                <c:pt idx="94" formatCode="0.0%">
                  <c:v>9.2191061219542028E-2</c:v>
                </c:pt>
                <c:pt idx="95" formatCode="0.0%">
                  <c:v>6.1674151530641243E-2</c:v>
                </c:pt>
                <c:pt idx="96" formatCode="0.0%">
                  <c:v>6.6857653462735755E-2</c:v>
                </c:pt>
                <c:pt idx="97" formatCode="0.0%">
                  <c:v>3.8132631727365716E-2</c:v>
                </c:pt>
                <c:pt idx="98" formatCode="0.0%">
                  <c:v>9.6068392413646737E-3</c:v>
                </c:pt>
              </c:numCache>
            </c:numRef>
          </c:yVal>
          <c:smooth val="1"/>
          <c:extLst>
            <c:ext xmlns:c16="http://schemas.microsoft.com/office/drawing/2014/chart" uri="{C3380CC4-5D6E-409C-BE32-E72D297353CC}">
              <c16:uniqueId val="{00000002-C410-4B99-AA58-077F71AE9C28}"/>
            </c:ext>
          </c:extLst>
        </c:ser>
        <c:ser>
          <c:idx val="1"/>
          <c:order val="3"/>
          <c:tx>
            <c:v>Average rate of top 10%</c:v>
          </c:tx>
          <c:spPr>
            <a:ln>
              <a:solidFill>
                <a:schemeClr val="accent5">
                  <a:lumMod val="60000"/>
                  <a:lumOff val="40000"/>
                </a:schemeClr>
              </a:solidFill>
              <a:prstDash val="dash"/>
            </a:ln>
          </c:spPr>
          <c:marker>
            <c:symbol val="none"/>
          </c:marker>
          <c:xVal>
            <c:numRef>
              <c:f>Top!$A$2:$A$100</c:f>
              <c:numCache>
                <c:formatCode>General</c:formatCode>
                <c:ptCount val="99"/>
                <c:pt idx="0">
                  <c:v>2013</c:v>
                </c:pt>
                <c:pt idx="1">
                  <c:v>2012</c:v>
                </c:pt>
                <c:pt idx="2">
                  <c:v>2011</c:v>
                </c:pt>
                <c:pt idx="3">
                  <c:v>2010</c:v>
                </c:pt>
                <c:pt idx="4">
                  <c:v>2009</c:v>
                </c:pt>
                <c:pt idx="5">
                  <c:v>2008</c:v>
                </c:pt>
                <c:pt idx="6">
                  <c:v>2007</c:v>
                </c:pt>
                <c:pt idx="7">
                  <c:v>2006</c:v>
                </c:pt>
                <c:pt idx="8">
                  <c:v>2005</c:v>
                </c:pt>
                <c:pt idx="9">
                  <c:v>2004</c:v>
                </c:pt>
                <c:pt idx="10">
                  <c:v>2003</c:v>
                </c:pt>
                <c:pt idx="11">
                  <c:v>2002</c:v>
                </c:pt>
                <c:pt idx="12">
                  <c:v>2001</c:v>
                </c:pt>
                <c:pt idx="13">
                  <c:v>2000</c:v>
                </c:pt>
                <c:pt idx="14">
                  <c:v>1999</c:v>
                </c:pt>
                <c:pt idx="15">
                  <c:v>1998</c:v>
                </c:pt>
                <c:pt idx="16">
                  <c:v>1997</c:v>
                </c:pt>
                <c:pt idx="17">
                  <c:v>1996</c:v>
                </c:pt>
                <c:pt idx="18">
                  <c:v>1995</c:v>
                </c:pt>
                <c:pt idx="19">
                  <c:v>1994</c:v>
                </c:pt>
                <c:pt idx="20">
                  <c:v>1993</c:v>
                </c:pt>
                <c:pt idx="21">
                  <c:v>1992</c:v>
                </c:pt>
                <c:pt idx="22">
                  <c:v>1991</c:v>
                </c:pt>
                <c:pt idx="23">
                  <c:v>1990</c:v>
                </c:pt>
                <c:pt idx="24">
                  <c:v>1989</c:v>
                </c:pt>
                <c:pt idx="25">
                  <c:v>1988</c:v>
                </c:pt>
                <c:pt idx="26">
                  <c:v>1987</c:v>
                </c:pt>
                <c:pt idx="27">
                  <c:v>1986</c:v>
                </c:pt>
                <c:pt idx="28">
                  <c:v>1985</c:v>
                </c:pt>
                <c:pt idx="29">
                  <c:v>1984</c:v>
                </c:pt>
                <c:pt idx="30">
                  <c:v>1983</c:v>
                </c:pt>
                <c:pt idx="31">
                  <c:v>1982</c:v>
                </c:pt>
                <c:pt idx="32">
                  <c:v>1981</c:v>
                </c:pt>
                <c:pt idx="33">
                  <c:v>1980</c:v>
                </c:pt>
                <c:pt idx="34">
                  <c:v>1979</c:v>
                </c:pt>
                <c:pt idx="35">
                  <c:v>1978</c:v>
                </c:pt>
                <c:pt idx="36">
                  <c:v>1977</c:v>
                </c:pt>
                <c:pt idx="37">
                  <c:v>1976</c:v>
                </c:pt>
                <c:pt idx="38">
                  <c:v>1975</c:v>
                </c:pt>
                <c:pt idx="39">
                  <c:v>1974</c:v>
                </c:pt>
                <c:pt idx="40">
                  <c:v>1973</c:v>
                </c:pt>
                <c:pt idx="41">
                  <c:v>1972</c:v>
                </c:pt>
                <c:pt idx="42">
                  <c:v>1971</c:v>
                </c:pt>
                <c:pt idx="43">
                  <c:v>1970</c:v>
                </c:pt>
                <c:pt idx="44">
                  <c:v>1969</c:v>
                </c:pt>
                <c:pt idx="45">
                  <c:v>1968</c:v>
                </c:pt>
                <c:pt idx="46">
                  <c:v>1967</c:v>
                </c:pt>
                <c:pt idx="47">
                  <c:v>1966</c:v>
                </c:pt>
                <c:pt idx="48">
                  <c:v>1965</c:v>
                </c:pt>
                <c:pt idx="49">
                  <c:v>1964</c:v>
                </c:pt>
                <c:pt idx="50">
                  <c:v>1963</c:v>
                </c:pt>
                <c:pt idx="51">
                  <c:v>1962</c:v>
                </c:pt>
                <c:pt idx="52">
                  <c:v>1961</c:v>
                </c:pt>
                <c:pt idx="53">
                  <c:v>1960</c:v>
                </c:pt>
                <c:pt idx="54">
                  <c:v>1959</c:v>
                </c:pt>
                <c:pt idx="55">
                  <c:v>1958</c:v>
                </c:pt>
                <c:pt idx="56">
                  <c:v>1957</c:v>
                </c:pt>
                <c:pt idx="57">
                  <c:v>1956</c:v>
                </c:pt>
                <c:pt idx="58">
                  <c:v>1955</c:v>
                </c:pt>
                <c:pt idx="59">
                  <c:v>1954</c:v>
                </c:pt>
                <c:pt idx="60">
                  <c:v>1953</c:v>
                </c:pt>
                <c:pt idx="61">
                  <c:v>1952</c:v>
                </c:pt>
                <c:pt idx="62">
                  <c:v>1951</c:v>
                </c:pt>
                <c:pt idx="63">
                  <c:v>1950</c:v>
                </c:pt>
                <c:pt idx="64">
                  <c:v>1949</c:v>
                </c:pt>
                <c:pt idx="65">
                  <c:v>1948</c:v>
                </c:pt>
                <c:pt idx="66">
                  <c:v>1947</c:v>
                </c:pt>
                <c:pt idx="67">
                  <c:v>1946</c:v>
                </c:pt>
                <c:pt idx="68">
                  <c:v>1945</c:v>
                </c:pt>
                <c:pt idx="69">
                  <c:v>1944</c:v>
                </c:pt>
                <c:pt idx="70">
                  <c:v>1943</c:v>
                </c:pt>
                <c:pt idx="71">
                  <c:v>1942</c:v>
                </c:pt>
                <c:pt idx="72">
                  <c:v>1941</c:v>
                </c:pt>
                <c:pt idx="73">
                  <c:v>1940</c:v>
                </c:pt>
                <c:pt idx="74">
                  <c:v>1939</c:v>
                </c:pt>
                <c:pt idx="75">
                  <c:v>1938</c:v>
                </c:pt>
                <c:pt idx="76">
                  <c:v>1937</c:v>
                </c:pt>
                <c:pt idx="77">
                  <c:v>1936</c:v>
                </c:pt>
                <c:pt idx="78">
                  <c:v>1935</c:v>
                </c:pt>
                <c:pt idx="79">
                  <c:v>1934</c:v>
                </c:pt>
                <c:pt idx="80">
                  <c:v>1933</c:v>
                </c:pt>
                <c:pt idx="81">
                  <c:v>1932</c:v>
                </c:pt>
                <c:pt idx="82">
                  <c:v>1931</c:v>
                </c:pt>
                <c:pt idx="83">
                  <c:v>1930</c:v>
                </c:pt>
                <c:pt idx="84">
                  <c:v>1929</c:v>
                </c:pt>
                <c:pt idx="85">
                  <c:v>1928</c:v>
                </c:pt>
                <c:pt idx="86">
                  <c:v>1927</c:v>
                </c:pt>
                <c:pt idx="87">
                  <c:v>1926</c:v>
                </c:pt>
                <c:pt idx="88">
                  <c:v>1925</c:v>
                </c:pt>
                <c:pt idx="89">
                  <c:v>1924</c:v>
                </c:pt>
                <c:pt idx="90">
                  <c:v>1923</c:v>
                </c:pt>
                <c:pt idx="91">
                  <c:v>1922</c:v>
                </c:pt>
                <c:pt idx="92">
                  <c:v>1921</c:v>
                </c:pt>
                <c:pt idx="93">
                  <c:v>1920</c:v>
                </c:pt>
                <c:pt idx="94">
                  <c:v>1919</c:v>
                </c:pt>
                <c:pt idx="95">
                  <c:v>1918</c:v>
                </c:pt>
                <c:pt idx="96">
                  <c:v>1917</c:v>
                </c:pt>
                <c:pt idx="97">
                  <c:v>1916</c:v>
                </c:pt>
                <c:pt idx="98">
                  <c:v>1915</c:v>
                </c:pt>
              </c:numCache>
            </c:numRef>
          </c:xVal>
          <c:yVal>
            <c:numRef>
              <c:f>Top!$L$2:$L$100</c:f>
              <c:numCache>
                <c:formatCode>0%</c:formatCode>
                <c:ptCount val="99"/>
                <c:pt idx="0">
                  <c:v>8.344967544355246E-2</c:v>
                </c:pt>
                <c:pt idx="1">
                  <c:v>8.035017015253007E-2</c:v>
                </c:pt>
                <c:pt idx="2">
                  <c:v>7.5407458803096003E-2</c:v>
                </c:pt>
                <c:pt idx="3">
                  <c:v>7.4543417169538995E-2</c:v>
                </c:pt>
                <c:pt idx="4">
                  <c:v>7.6882985011260618E-2</c:v>
                </c:pt>
                <c:pt idx="5">
                  <c:v>7.5489164901859682E-2</c:v>
                </c:pt>
                <c:pt idx="6">
                  <c:v>7.4613291497684794E-2</c:v>
                </c:pt>
                <c:pt idx="7">
                  <c:v>7.4311829145299477E-2</c:v>
                </c:pt>
                <c:pt idx="8">
                  <c:v>0.11856781412275311</c:v>
                </c:pt>
                <c:pt idx="9">
                  <c:v>0.1205121796547185</c:v>
                </c:pt>
                <c:pt idx="10">
                  <c:v>0.12155591600380637</c:v>
                </c:pt>
                <c:pt idx="11">
                  <c:v>0.12531343422318791</c:v>
                </c:pt>
                <c:pt idx="12">
                  <c:v>0.12670365524172958</c:v>
                </c:pt>
                <c:pt idx="13">
                  <c:v>0.12313939087964541</c:v>
                </c:pt>
                <c:pt idx="14">
                  <c:v>0.13832054858734352</c:v>
                </c:pt>
                <c:pt idx="15">
                  <c:v>0.1354777191009594</c:v>
                </c:pt>
                <c:pt idx="16" formatCode="0.0%">
                  <c:v>0.13183416878864476</c:v>
                </c:pt>
                <c:pt idx="17" formatCode="0.0%">
                  <c:v>0.12861001801889815</c:v>
                </c:pt>
                <c:pt idx="18" formatCode="0.0%">
                  <c:v>0.14091345758293067</c:v>
                </c:pt>
                <c:pt idx="19" formatCode="0.0%">
                  <c:v>0.14110027002917347</c:v>
                </c:pt>
                <c:pt idx="20" formatCode="0.0%">
                  <c:v>0.14442687651843336</c:v>
                </c:pt>
                <c:pt idx="21" formatCode="0.0%">
                  <c:v>0.15677478664232944</c:v>
                </c:pt>
                <c:pt idx="22" formatCode="0.0%">
                  <c:v>0.16226634151356767</c:v>
                </c:pt>
                <c:pt idx="23" formatCode="0.0%">
                  <c:v>0.16595909772014686</c:v>
                </c:pt>
                <c:pt idx="24" formatCode="0.0%">
                  <c:v>0.16301736236253828</c:v>
                </c:pt>
                <c:pt idx="25" formatCode="0.0%">
                  <c:v>0.15944287062965368</c:v>
                </c:pt>
                <c:pt idx="26" formatCode="0.0%">
                  <c:v>0.1589168784081916</c:v>
                </c:pt>
                <c:pt idx="27" formatCode="0.0%">
                  <c:v>0.16377744410379763</c:v>
                </c:pt>
                <c:pt idx="28" formatCode="0.0%">
                  <c:v>0.16925885902825491</c:v>
                </c:pt>
                <c:pt idx="29" formatCode="0.0%">
                  <c:v>0.17369710842219241</c:v>
                </c:pt>
                <c:pt idx="30" formatCode="0.0%">
                  <c:v>0.18417617350836507</c:v>
                </c:pt>
                <c:pt idx="31" formatCode="0.0%">
                  <c:v>0.18691267398715322</c:v>
                </c:pt>
                <c:pt idx="32" formatCode="0.0%">
                  <c:v>0.19231703209403225</c:v>
                </c:pt>
                <c:pt idx="33" formatCode="0.0%">
                  <c:v>0.18784002350426626</c:v>
                </c:pt>
                <c:pt idx="34" formatCode="0.0%">
                  <c:v>0.17945108936376805</c:v>
                </c:pt>
                <c:pt idx="35" formatCode="0.0%">
                  <c:v>0.17416373584102268</c:v>
                </c:pt>
                <c:pt idx="36" formatCode="0.0%">
                  <c:v>0.17480687521704094</c:v>
                </c:pt>
                <c:pt idx="37" formatCode="0.0%">
                  <c:v>0.17084166125422862</c:v>
                </c:pt>
                <c:pt idx="38" formatCode="0.0%">
                  <c:v>0.16323269696587858</c:v>
                </c:pt>
                <c:pt idx="39" formatCode="0.0%">
                  <c:v>0.15795585419115565</c:v>
                </c:pt>
                <c:pt idx="40" formatCode="0.0%">
                  <c:v>0.15849345347560134</c:v>
                </c:pt>
                <c:pt idx="41" formatCode="0.0%">
                  <c:v>0.1507032204787434</c:v>
                </c:pt>
                <c:pt idx="42" formatCode="0.0%">
                  <c:v>0.15406595474017803</c:v>
                </c:pt>
                <c:pt idx="43" formatCode="0.0%">
                  <c:v>0.148565672260876</c:v>
                </c:pt>
                <c:pt idx="44" formatCode="0.0%">
                  <c:v>0.15306860721000862</c:v>
                </c:pt>
                <c:pt idx="45" formatCode="0.0%">
                  <c:v>0.15703102963627436</c:v>
                </c:pt>
                <c:pt idx="46" formatCode="0.0%">
                  <c:v>0.15043693940932842</c:v>
                </c:pt>
                <c:pt idx="47" formatCode="0.0%">
                  <c:v>0.12783136358472161</c:v>
                </c:pt>
                <c:pt idx="48" formatCode="0.0%">
                  <c:v>0.13262754512249691</c:v>
                </c:pt>
                <c:pt idx="49" formatCode="0.0%">
                  <c:v>0.1300416455904336</c:v>
                </c:pt>
                <c:pt idx="50" formatCode="0.0%">
                  <c:v>0.12745875959798705</c:v>
                </c:pt>
                <c:pt idx="51" formatCode="0.0%">
                  <c:v>0.12055780538449358</c:v>
                </c:pt>
                <c:pt idx="52" formatCode="0.0%">
                  <c:v>0.11535703090077404</c:v>
                </c:pt>
                <c:pt idx="53" formatCode="0.0%">
                  <c:v>0.11640666437748899</c:v>
                </c:pt>
                <c:pt idx="54" formatCode="0.0%">
                  <c:v>0.11899603100920507</c:v>
                </c:pt>
                <c:pt idx="55" formatCode="0.0%">
                  <c:v>0.10517564996874715</c:v>
                </c:pt>
                <c:pt idx="56" formatCode="0.0%">
                  <c:v>9.7236418023410931E-2</c:v>
                </c:pt>
                <c:pt idx="57" formatCode="0.0%">
                  <c:v>8.7619719405576987E-2</c:v>
                </c:pt>
                <c:pt idx="58" formatCode="0.0%">
                  <c:v>7.9853264018106593E-2</c:v>
                </c:pt>
                <c:pt idx="59" formatCode="0.0%">
                  <c:v>6.5132943442284472E-2</c:v>
                </c:pt>
                <c:pt idx="60" formatCode="0.0%">
                  <c:v>6.6807166705978055E-2</c:v>
                </c:pt>
                <c:pt idx="61" formatCode="0.0%">
                  <c:v>7.8488859837158559E-2</c:v>
                </c:pt>
                <c:pt idx="62" formatCode="0.0%">
                  <c:v>6.7165237550040183E-2</c:v>
                </c:pt>
                <c:pt idx="63" formatCode="0.0%">
                  <c:v>6.6521297458314518E-2</c:v>
                </c:pt>
                <c:pt idx="64" formatCode="0.0%">
                  <c:v>6.9507425969717165E-2</c:v>
                </c:pt>
                <c:pt idx="65" formatCode="0.0%">
                  <c:v>5.8314634868551464E-2</c:v>
                </c:pt>
                <c:pt idx="66" formatCode="0.0%">
                  <c:v>5.4491539671606269E-2</c:v>
                </c:pt>
                <c:pt idx="67" formatCode="0.0%">
                  <c:v>7.84822136459217E-2</c:v>
                </c:pt>
                <c:pt idx="68" formatCode="0.0%">
                  <c:v>4.6568603530736864E-2</c:v>
                </c:pt>
                <c:pt idx="69" formatCode="0.0%">
                  <c:v>4.7974938944170216E-2</c:v>
                </c:pt>
                <c:pt idx="70" formatCode="0.0%">
                  <c:v>4.8553494982859637E-2</c:v>
                </c:pt>
                <c:pt idx="71" formatCode="0.0%">
                  <c:v>5.3341281583809456E-2</c:v>
                </c:pt>
                <c:pt idx="72" formatCode="0.0%">
                  <c:v>4.87727766353677E-2</c:v>
                </c:pt>
                <c:pt idx="73" formatCode="0.0%">
                  <c:v>3.1023843369939429E-2</c:v>
                </c:pt>
                <c:pt idx="74" formatCode="0.0%">
                  <c:v>4.042039099098204E-2</c:v>
                </c:pt>
                <c:pt idx="75" formatCode="0.0%">
                  <c:v>3.8978568784241018E-2</c:v>
                </c:pt>
                <c:pt idx="76" formatCode="0.0%">
                  <c:v>3.8387498558349872E-2</c:v>
                </c:pt>
                <c:pt idx="77" formatCode="0.0%">
                  <c:v>3.1184373439551445E-2</c:v>
                </c:pt>
                <c:pt idx="78" formatCode="0.0%">
                  <c:v>2.0983180548723123E-2</c:v>
                </c:pt>
                <c:pt idx="79" formatCode="0.0%">
                  <c:v>1.8309768918706504E-2</c:v>
                </c:pt>
                <c:pt idx="80" formatCode="0.0%">
                  <c:v>2.4605516357011307E-2</c:v>
                </c:pt>
                <c:pt idx="81" formatCode="0.0%">
                  <c:v>2.5310740095807725E-2</c:v>
                </c:pt>
                <c:pt idx="82" formatCode="0.0%">
                  <c:v>2.5758053508346902E-2</c:v>
                </c:pt>
                <c:pt idx="83" formatCode="0.0%">
                  <c:v>3.0032541338744508E-2</c:v>
                </c:pt>
                <c:pt idx="84" formatCode="0.0%">
                  <c:v>3.2389592421849363E-2</c:v>
                </c:pt>
                <c:pt idx="85" formatCode="0.0%">
                  <c:v>3.6229221775245818E-2</c:v>
                </c:pt>
                <c:pt idx="86" formatCode="0.0%">
                  <c:v>3.2191092233306982E-2</c:v>
                </c:pt>
                <c:pt idx="87" formatCode="0.0%">
                  <c:v>3.2174718682121024E-2</c:v>
                </c:pt>
                <c:pt idx="88" formatCode="0.0%">
                  <c:v>5.0889093555978641E-2</c:v>
                </c:pt>
                <c:pt idx="89" formatCode="0.0%">
                  <c:v>5.9774461422825026E-2</c:v>
                </c:pt>
                <c:pt idx="90" formatCode="0.0%">
                  <c:v>5.4129194079997639E-2</c:v>
                </c:pt>
                <c:pt idx="91" formatCode="0.0%">
                  <c:v>4.1102896821187729E-2</c:v>
                </c:pt>
                <c:pt idx="92" formatCode="0.0%">
                  <c:v>3.714783706040832E-2</c:v>
                </c:pt>
                <c:pt idx="93" formatCode="0.0%">
                  <c:v>4.5815615538109977E-2</c:v>
                </c:pt>
                <c:pt idx="94" formatCode="0.0%">
                  <c:v>4.3866703405505018E-2</c:v>
                </c:pt>
                <c:pt idx="95" formatCode="0.0%">
                  <c:v>0</c:v>
                </c:pt>
                <c:pt idx="96" formatCode="0.0%">
                  <c:v>0</c:v>
                </c:pt>
                <c:pt idx="97" formatCode="0.0%">
                  <c:v>0</c:v>
                </c:pt>
                <c:pt idx="98" formatCode="0.0%">
                  <c:v>0</c:v>
                </c:pt>
              </c:numCache>
            </c:numRef>
          </c:yVal>
          <c:smooth val="0"/>
          <c:extLst>
            <c:ext xmlns:c16="http://schemas.microsoft.com/office/drawing/2014/chart" uri="{C3380CC4-5D6E-409C-BE32-E72D297353CC}">
              <c16:uniqueId val="{00000003-C410-4B99-AA58-077F71AE9C28}"/>
            </c:ext>
          </c:extLst>
        </c:ser>
        <c:ser>
          <c:idx val="2"/>
          <c:order val="4"/>
          <c:tx>
            <c:v>Average rate of bottom 90%</c:v>
          </c:tx>
          <c:spPr>
            <a:ln>
              <a:solidFill>
                <a:schemeClr val="accent5"/>
              </a:solidFill>
              <a:prstDash val="sysDot"/>
            </a:ln>
          </c:spPr>
          <c:marker>
            <c:symbol val="none"/>
          </c:marker>
          <c:xVal>
            <c:numRef>
              <c:f>Top!$A$2:$A$100</c:f>
              <c:numCache>
                <c:formatCode>General</c:formatCode>
                <c:ptCount val="99"/>
                <c:pt idx="0">
                  <c:v>2013</c:v>
                </c:pt>
                <c:pt idx="1">
                  <c:v>2012</c:v>
                </c:pt>
                <c:pt idx="2">
                  <c:v>2011</c:v>
                </c:pt>
                <c:pt idx="3">
                  <c:v>2010</c:v>
                </c:pt>
                <c:pt idx="4">
                  <c:v>2009</c:v>
                </c:pt>
                <c:pt idx="5">
                  <c:v>2008</c:v>
                </c:pt>
                <c:pt idx="6">
                  <c:v>2007</c:v>
                </c:pt>
                <c:pt idx="7">
                  <c:v>2006</c:v>
                </c:pt>
                <c:pt idx="8">
                  <c:v>2005</c:v>
                </c:pt>
                <c:pt idx="9">
                  <c:v>2004</c:v>
                </c:pt>
                <c:pt idx="10">
                  <c:v>2003</c:v>
                </c:pt>
                <c:pt idx="11">
                  <c:v>2002</c:v>
                </c:pt>
                <c:pt idx="12">
                  <c:v>2001</c:v>
                </c:pt>
                <c:pt idx="13">
                  <c:v>2000</c:v>
                </c:pt>
                <c:pt idx="14">
                  <c:v>1999</c:v>
                </c:pt>
                <c:pt idx="15">
                  <c:v>1998</c:v>
                </c:pt>
                <c:pt idx="16">
                  <c:v>1997</c:v>
                </c:pt>
                <c:pt idx="17">
                  <c:v>1996</c:v>
                </c:pt>
                <c:pt idx="18">
                  <c:v>1995</c:v>
                </c:pt>
                <c:pt idx="19">
                  <c:v>1994</c:v>
                </c:pt>
                <c:pt idx="20">
                  <c:v>1993</c:v>
                </c:pt>
                <c:pt idx="21">
                  <c:v>1992</c:v>
                </c:pt>
                <c:pt idx="22">
                  <c:v>1991</c:v>
                </c:pt>
                <c:pt idx="23">
                  <c:v>1990</c:v>
                </c:pt>
                <c:pt idx="24">
                  <c:v>1989</c:v>
                </c:pt>
                <c:pt idx="25">
                  <c:v>1988</c:v>
                </c:pt>
                <c:pt idx="26">
                  <c:v>1987</c:v>
                </c:pt>
                <c:pt idx="27">
                  <c:v>1986</c:v>
                </c:pt>
                <c:pt idx="28">
                  <c:v>1985</c:v>
                </c:pt>
                <c:pt idx="29">
                  <c:v>1984</c:v>
                </c:pt>
                <c:pt idx="30">
                  <c:v>1983</c:v>
                </c:pt>
                <c:pt idx="31">
                  <c:v>1982</c:v>
                </c:pt>
                <c:pt idx="32">
                  <c:v>1981</c:v>
                </c:pt>
                <c:pt idx="33">
                  <c:v>1980</c:v>
                </c:pt>
                <c:pt idx="34">
                  <c:v>1979</c:v>
                </c:pt>
                <c:pt idx="35">
                  <c:v>1978</c:v>
                </c:pt>
                <c:pt idx="36">
                  <c:v>1977</c:v>
                </c:pt>
                <c:pt idx="37">
                  <c:v>1976</c:v>
                </c:pt>
                <c:pt idx="38">
                  <c:v>1975</c:v>
                </c:pt>
                <c:pt idx="39">
                  <c:v>1974</c:v>
                </c:pt>
                <c:pt idx="40">
                  <c:v>1973</c:v>
                </c:pt>
                <c:pt idx="41">
                  <c:v>1972</c:v>
                </c:pt>
                <c:pt idx="42">
                  <c:v>1971</c:v>
                </c:pt>
                <c:pt idx="43">
                  <c:v>1970</c:v>
                </c:pt>
                <c:pt idx="44">
                  <c:v>1969</c:v>
                </c:pt>
                <c:pt idx="45">
                  <c:v>1968</c:v>
                </c:pt>
                <c:pt idx="46">
                  <c:v>1967</c:v>
                </c:pt>
                <c:pt idx="47">
                  <c:v>1966</c:v>
                </c:pt>
                <c:pt idx="48">
                  <c:v>1965</c:v>
                </c:pt>
                <c:pt idx="49">
                  <c:v>1964</c:v>
                </c:pt>
                <c:pt idx="50">
                  <c:v>1963</c:v>
                </c:pt>
                <c:pt idx="51">
                  <c:v>1962</c:v>
                </c:pt>
                <c:pt idx="52">
                  <c:v>1961</c:v>
                </c:pt>
                <c:pt idx="53">
                  <c:v>1960</c:v>
                </c:pt>
                <c:pt idx="54">
                  <c:v>1959</c:v>
                </c:pt>
                <c:pt idx="55">
                  <c:v>1958</c:v>
                </c:pt>
                <c:pt idx="56">
                  <c:v>1957</c:v>
                </c:pt>
                <c:pt idx="57">
                  <c:v>1956</c:v>
                </c:pt>
                <c:pt idx="58">
                  <c:v>1955</c:v>
                </c:pt>
                <c:pt idx="59">
                  <c:v>1954</c:v>
                </c:pt>
                <c:pt idx="60">
                  <c:v>1953</c:v>
                </c:pt>
                <c:pt idx="61">
                  <c:v>1952</c:v>
                </c:pt>
                <c:pt idx="62">
                  <c:v>1951</c:v>
                </c:pt>
                <c:pt idx="63">
                  <c:v>1950</c:v>
                </c:pt>
                <c:pt idx="64">
                  <c:v>1949</c:v>
                </c:pt>
                <c:pt idx="65">
                  <c:v>1948</c:v>
                </c:pt>
                <c:pt idx="66">
                  <c:v>1947</c:v>
                </c:pt>
                <c:pt idx="67">
                  <c:v>1946</c:v>
                </c:pt>
                <c:pt idx="68">
                  <c:v>1945</c:v>
                </c:pt>
                <c:pt idx="69">
                  <c:v>1944</c:v>
                </c:pt>
                <c:pt idx="70">
                  <c:v>1943</c:v>
                </c:pt>
                <c:pt idx="71">
                  <c:v>1942</c:v>
                </c:pt>
                <c:pt idx="72">
                  <c:v>1941</c:v>
                </c:pt>
                <c:pt idx="73">
                  <c:v>1940</c:v>
                </c:pt>
                <c:pt idx="74">
                  <c:v>1939</c:v>
                </c:pt>
                <c:pt idx="75">
                  <c:v>1938</c:v>
                </c:pt>
                <c:pt idx="76">
                  <c:v>1937</c:v>
                </c:pt>
                <c:pt idx="77">
                  <c:v>1936</c:v>
                </c:pt>
                <c:pt idx="78">
                  <c:v>1935</c:v>
                </c:pt>
                <c:pt idx="79">
                  <c:v>1934</c:v>
                </c:pt>
                <c:pt idx="80">
                  <c:v>1933</c:v>
                </c:pt>
                <c:pt idx="81">
                  <c:v>1932</c:v>
                </c:pt>
                <c:pt idx="82">
                  <c:v>1931</c:v>
                </c:pt>
                <c:pt idx="83">
                  <c:v>1930</c:v>
                </c:pt>
                <c:pt idx="84">
                  <c:v>1929</c:v>
                </c:pt>
                <c:pt idx="85">
                  <c:v>1928</c:v>
                </c:pt>
                <c:pt idx="86">
                  <c:v>1927</c:v>
                </c:pt>
                <c:pt idx="87">
                  <c:v>1926</c:v>
                </c:pt>
                <c:pt idx="88">
                  <c:v>1925</c:v>
                </c:pt>
                <c:pt idx="89">
                  <c:v>1924</c:v>
                </c:pt>
                <c:pt idx="90">
                  <c:v>1923</c:v>
                </c:pt>
                <c:pt idx="91">
                  <c:v>1922</c:v>
                </c:pt>
                <c:pt idx="92">
                  <c:v>1921</c:v>
                </c:pt>
                <c:pt idx="93">
                  <c:v>1920</c:v>
                </c:pt>
                <c:pt idx="94">
                  <c:v>1919</c:v>
                </c:pt>
                <c:pt idx="95">
                  <c:v>1918</c:v>
                </c:pt>
                <c:pt idx="96">
                  <c:v>1917</c:v>
                </c:pt>
                <c:pt idx="97">
                  <c:v>1916</c:v>
                </c:pt>
                <c:pt idx="98">
                  <c:v>1915</c:v>
                </c:pt>
              </c:numCache>
            </c:numRef>
          </c:xVal>
          <c:yVal>
            <c:numRef>
              <c:f>Top!$K$2:$K$100</c:f>
              <c:numCache>
                <c:formatCode>0%</c:formatCode>
                <c:ptCount val="99"/>
                <c:pt idx="0">
                  <c:v>3.6379124969244003E-2</c:v>
                </c:pt>
                <c:pt idx="1">
                  <c:v>3.4292321652174003E-2</c:v>
                </c:pt>
                <c:pt idx="2">
                  <c:v>3.0925380066037199E-2</c:v>
                </c:pt>
                <c:pt idx="3">
                  <c:v>2.9196510091423999E-2</c:v>
                </c:pt>
                <c:pt idx="4">
                  <c:v>3.0896127223968499E-2</c:v>
                </c:pt>
                <c:pt idx="5">
                  <c:v>3.0048964545130698E-2</c:v>
                </c:pt>
                <c:pt idx="6">
                  <c:v>3.0996313318610198E-2</c:v>
                </c:pt>
                <c:pt idx="7">
                  <c:v>3.1323004513979E-2</c:v>
                </c:pt>
                <c:pt idx="8">
                  <c:v>6.7445792257785797E-2</c:v>
                </c:pt>
                <c:pt idx="9">
                  <c:v>6.8436764180660206E-2</c:v>
                </c:pt>
                <c:pt idx="10">
                  <c:v>6.8970702588558197E-2</c:v>
                </c:pt>
                <c:pt idx="11">
                  <c:v>7.5803399085998494E-2</c:v>
                </c:pt>
                <c:pt idx="12">
                  <c:v>6.9912143051624298E-2</c:v>
                </c:pt>
                <c:pt idx="13">
                  <c:v>3.42619530856609E-2</c:v>
                </c:pt>
                <c:pt idx="14">
                  <c:v>5.7716589421033901E-2</c:v>
                </c:pt>
                <c:pt idx="15">
                  <c:v>5.0036605447530698E-2</c:v>
                </c:pt>
                <c:pt idx="16" formatCode="0.0%">
                  <c:v>3.2865404656514038E-2</c:v>
                </c:pt>
                <c:pt idx="17" formatCode="0.0%">
                  <c:v>3.3034452234491904E-2</c:v>
                </c:pt>
                <c:pt idx="18" formatCode="0.0%">
                  <c:v>3.8919190985049465E-2</c:v>
                </c:pt>
                <c:pt idx="19" formatCode="0.0%">
                  <c:v>3.913049734637785E-2</c:v>
                </c:pt>
                <c:pt idx="20" formatCode="0.0%">
                  <c:v>3.8535974736880821E-2</c:v>
                </c:pt>
                <c:pt idx="21" formatCode="0.0%">
                  <c:v>4.1677094823221204E-2</c:v>
                </c:pt>
                <c:pt idx="22" formatCode="0.0%">
                  <c:v>4.2597360287516463E-2</c:v>
                </c:pt>
                <c:pt idx="23" formatCode="0.0%">
                  <c:v>4.2372575209516851E-2</c:v>
                </c:pt>
                <c:pt idx="24" formatCode="0.0%">
                  <c:v>4.104623737870481E-2</c:v>
                </c:pt>
                <c:pt idx="25" formatCode="0.0%">
                  <c:v>3.9177628137872962E-2</c:v>
                </c:pt>
                <c:pt idx="26" formatCode="0.0%">
                  <c:v>3.9271161710238763E-2</c:v>
                </c:pt>
                <c:pt idx="27" formatCode="0.0%">
                  <c:v>4.2547653768478771E-2</c:v>
                </c:pt>
                <c:pt idx="28" formatCode="0.0%">
                  <c:v>4.5285842542468091E-2</c:v>
                </c:pt>
                <c:pt idx="29" formatCode="0.0%">
                  <c:v>4.6850321104717152E-2</c:v>
                </c:pt>
                <c:pt idx="30" formatCode="0.0%">
                  <c:v>5.0457409755072256E-2</c:v>
                </c:pt>
                <c:pt idx="31" formatCode="0.0%">
                  <c:v>4.8532132001972483E-2</c:v>
                </c:pt>
                <c:pt idx="32" formatCode="0.0%">
                  <c:v>4.8876616040482525E-2</c:v>
                </c:pt>
                <c:pt idx="33" formatCode="0.0%">
                  <c:v>4.7956982811307947E-2</c:v>
                </c:pt>
                <c:pt idx="34" formatCode="0.0%">
                  <c:v>4.9026266419681323E-2</c:v>
                </c:pt>
                <c:pt idx="35" formatCode="0.0%">
                  <c:v>4.892650656758895E-2</c:v>
                </c:pt>
                <c:pt idx="36" formatCode="0.0%">
                  <c:v>4.4920693090614409E-2</c:v>
                </c:pt>
                <c:pt idx="37" formatCode="0.0%">
                  <c:v>4.7983224409916321E-2</c:v>
                </c:pt>
                <c:pt idx="38" formatCode="0.0%">
                  <c:v>4.436697763373771E-2</c:v>
                </c:pt>
                <c:pt idx="39" formatCode="0.0%">
                  <c:v>3.9811833306454103E-2</c:v>
                </c:pt>
                <c:pt idx="40" formatCode="0.0%">
                  <c:v>3.6065014720032457E-2</c:v>
                </c:pt>
                <c:pt idx="41" formatCode="0.0%">
                  <c:v>3.4525806336457611E-2</c:v>
                </c:pt>
                <c:pt idx="42" formatCode="0.0%">
                  <c:v>3.349412083638291E-2</c:v>
                </c:pt>
                <c:pt idx="43" formatCode="0.0%">
                  <c:v>3.1658205578267339E-2</c:v>
                </c:pt>
                <c:pt idx="44" formatCode="0.0%">
                  <c:v>3.2873890634406606E-2</c:v>
                </c:pt>
                <c:pt idx="45" formatCode="0.0%">
                  <c:v>3.3003390739763827E-2</c:v>
                </c:pt>
                <c:pt idx="46" formatCode="0.0%">
                  <c:v>3.1820018218685277E-2</c:v>
                </c:pt>
                <c:pt idx="47" formatCode="0.0%">
                  <c:v>3.1699798375627072E-2</c:v>
                </c:pt>
                <c:pt idx="48" formatCode="0.0%">
                  <c:v>3.0431934197662901E-2</c:v>
                </c:pt>
                <c:pt idx="49" formatCode="0.0%">
                  <c:v>2.8679858339264314E-2</c:v>
                </c:pt>
                <c:pt idx="50" formatCode="0.0%">
                  <c:v>2.5590458897489392E-2</c:v>
                </c:pt>
                <c:pt idx="51" formatCode="0.0%">
                  <c:v>2.0661657881421141E-2</c:v>
                </c:pt>
                <c:pt idx="52" formatCode="0.0%">
                  <c:v>1.9180918663170479E-2</c:v>
                </c:pt>
                <c:pt idx="53" formatCode="0.0%">
                  <c:v>1.6310225164309834E-2</c:v>
                </c:pt>
                <c:pt idx="54" formatCode="0.0%">
                  <c:v>1.4321275805683714E-2</c:v>
                </c:pt>
                <c:pt idx="55" formatCode="0.0%">
                  <c:v>1.1868735370069508E-2</c:v>
                </c:pt>
                <c:pt idx="56" formatCode="0.0%">
                  <c:v>9.111752802798476E-3</c:v>
                </c:pt>
                <c:pt idx="57" formatCode="0.0%">
                  <c:v>7.0027195331057992E-3</c:v>
                </c:pt>
                <c:pt idx="58" formatCode="0.0%">
                  <c:v>5.3987226311292026E-3</c:v>
                </c:pt>
                <c:pt idx="59" formatCode="0.0%">
                  <c:v>3.8567384765963806E-3</c:v>
                </c:pt>
                <c:pt idx="60" formatCode="0.0%">
                  <c:v>3.9803020269445384E-3</c:v>
                </c:pt>
                <c:pt idx="61" formatCode="0.0%">
                  <c:v>6.3691091130431213E-3</c:v>
                </c:pt>
                <c:pt idx="62" formatCode="0.0%">
                  <c:v>3.5477193219425962E-3</c:v>
                </c:pt>
                <c:pt idx="63" formatCode="0.0%">
                  <c:v>4.9498989126964569E-3</c:v>
                </c:pt>
                <c:pt idx="64" formatCode="0.0%">
                  <c:v>5.9056286265842008E-3</c:v>
                </c:pt>
                <c:pt idx="65" formatCode="0.0%">
                  <c:v>3.5742100617939037E-3</c:v>
                </c:pt>
                <c:pt idx="66" formatCode="0.0%">
                  <c:v>2.8612851123830359E-3</c:v>
                </c:pt>
                <c:pt idx="67" formatCode="0.0%">
                  <c:v>9.1221397636878296E-3</c:v>
                </c:pt>
                <c:pt idx="68" formatCode="0.0%">
                  <c:v>1.8598715748005396E-3</c:v>
                </c:pt>
                <c:pt idx="69" formatCode="0.0%">
                  <c:v>5.0697422606169832E-4</c:v>
                </c:pt>
                <c:pt idx="70" formatCode="0.0%">
                  <c:v>3.9544229100041731E-4</c:v>
                </c:pt>
                <c:pt idx="71" formatCode="0.0%">
                  <c:v>8.915936194412884E-4</c:v>
                </c:pt>
                <c:pt idx="72" formatCode="0.0%">
                  <c:v>6.431096129054575E-4</c:v>
                </c:pt>
                <c:pt idx="73" formatCode="0.0%">
                  <c:v>2.8639162219557354E-4</c:v>
                </c:pt>
                <c:pt idx="74" formatCode="0.0%">
                  <c:v>3.3411469467337752E-4</c:v>
                </c:pt>
                <c:pt idx="75" formatCode="0.0%">
                  <c:v>6.6723417903206202E-4</c:v>
                </c:pt>
                <c:pt idx="76" formatCode="0.0%">
                  <c:v>3.8164278616456966E-4</c:v>
                </c:pt>
                <c:pt idx="77" formatCode="0.0%">
                  <c:v>1.9290506620376079E-4</c:v>
                </c:pt>
                <c:pt idx="78" formatCode="0.0%">
                  <c:v>1.4710624714577922E-4</c:v>
                </c:pt>
                <c:pt idx="79" formatCode="0.0%">
                  <c:v>1.5202987263667432E-4</c:v>
                </c:pt>
                <c:pt idx="80" formatCode="0.0%">
                  <c:v>2.4568855187505264E-4</c:v>
                </c:pt>
                <c:pt idx="81" formatCode="0.0%">
                  <c:v>2.3950134370968152E-4</c:v>
                </c:pt>
                <c:pt idx="82" formatCode="0.0%">
                  <c:v>2.4217166405587014E-4</c:v>
                </c:pt>
                <c:pt idx="83" formatCode="0.0%">
                  <c:v>3.1664077672538315E-4</c:v>
                </c:pt>
                <c:pt idx="84" formatCode="0.0%">
                  <c:v>2.4788655381621457E-4</c:v>
                </c:pt>
                <c:pt idx="85" formatCode="0.0%">
                  <c:v>2.3243597500869403E-4</c:v>
                </c:pt>
                <c:pt idx="86" formatCode="0.0%">
                  <c:v>3.270773411816527E-4</c:v>
                </c:pt>
                <c:pt idx="87" formatCode="0.0%">
                  <c:v>2.442916152841833E-4</c:v>
                </c:pt>
                <c:pt idx="88" formatCode="0.0%">
                  <c:v>3.4324637017293485E-4</c:v>
                </c:pt>
                <c:pt idx="89" formatCode="0.0%">
                  <c:v>1.7064029764938014E-4</c:v>
                </c:pt>
                <c:pt idx="90" formatCode="0.0%">
                  <c:v>1.1890205141491407E-4</c:v>
                </c:pt>
                <c:pt idx="91" formatCode="0.0%">
                  <c:v>1.6342670954905137E-5</c:v>
                </c:pt>
                <c:pt idx="92" formatCode="0.0%">
                  <c:v>4.7323370687770973E-5</c:v>
                </c:pt>
                <c:pt idx="93" formatCode="0.0%">
                  <c:v>0</c:v>
                </c:pt>
                <c:pt idx="94" formatCode="0.0%">
                  <c:v>4.9214953082169687E-18</c:v>
                </c:pt>
                <c:pt idx="95" formatCode="0.0%">
                  <c:v>0</c:v>
                </c:pt>
                <c:pt idx="96" formatCode="0.0%">
                  <c:v>0</c:v>
                </c:pt>
                <c:pt idx="97" formatCode="0.0%">
                  <c:v>0</c:v>
                </c:pt>
                <c:pt idx="98" formatCode="0.0%">
                  <c:v>0</c:v>
                </c:pt>
              </c:numCache>
            </c:numRef>
          </c:yVal>
          <c:smooth val="0"/>
          <c:extLst>
            <c:ext xmlns:c16="http://schemas.microsoft.com/office/drawing/2014/chart" uri="{C3380CC4-5D6E-409C-BE32-E72D297353CC}">
              <c16:uniqueId val="{00000004-C410-4B99-AA58-077F71AE9C28}"/>
            </c:ext>
          </c:extLst>
        </c:ser>
        <c:dLbls>
          <c:showLegendKey val="0"/>
          <c:showVal val="0"/>
          <c:showCatName val="0"/>
          <c:showSerName val="0"/>
          <c:showPercent val="0"/>
          <c:showBubbleSize val="0"/>
        </c:dLbls>
        <c:axId val="108991232"/>
        <c:axId val="108992768"/>
      </c:scatterChart>
      <c:valAx>
        <c:axId val="108991232"/>
        <c:scaling>
          <c:orientation val="minMax"/>
          <c:max val="2014"/>
          <c:min val="1914"/>
        </c:scaling>
        <c:delete val="0"/>
        <c:axPos val="b"/>
        <c:numFmt formatCode="General" sourceLinked="1"/>
        <c:majorTickMark val="out"/>
        <c:minorTickMark val="none"/>
        <c:tickLblPos val="nextTo"/>
        <c:crossAx val="108992768"/>
        <c:crosses val="autoZero"/>
        <c:crossBetween val="midCat"/>
      </c:valAx>
      <c:valAx>
        <c:axId val="108992768"/>
        <c:scaling>
          <c:orientation val="minMax"/>
          <c:min val="0"/>
        </c:scaling>
        <c:delete val="0"/>
        <c:axPos val="l"/>
        <c:numFmt formatCode="0%" sourceLinked="0"/>
        <c:majorTickMark val="out"/>
        <c:minorTickMark val="none"/>
        <c:tickLblPos val="nextTo"/>
        <c:crossAx val="108991232"/>
        <c:crosses val="autoZero"/>
        <c:crossBetween val="midCat"/>
      </c:valAx>
      <c:spPr>
        <a:noFill/>
        <a:ln>
          <a:noFill/>
        </a:ln>
      </c:spPr>
    </c:plotArea>
    <c:legend>
      <c:legendPos val="b"/>
      <c:layout>
        <c:manualLayout>
          <c:xMode val="edge"/>
          <c:yMode val="edge"/>
          <c:x val="0.61034968780467347"/>
          <c:y val="1.556515478287014E-2"/>
          <c:w val="0.37620098807629498"/>
          <c:h val="0.2161578336266288"/>
        </c:manualLayout>
      </c:layout>
      <c:overlay val="0"/>
      <c:spPr>
        <a:ln>
          <a:solidFill>
            <a:schemeClr val="tx1"/>
          </a:solidFill>
        </a:ln>
      </c:spPr>
    </c:legend>
    <c:plotVisOnly val="1"/>
    <c:dispBlanksAs val="gap"/>
    <c:showDLblsOverMax val="0"/>
  </c:chart>
  <c:spPr>
    <a:ln>
      <a:noFill/>
    </a:ln>
  </c:spPr>
  <c:txPr>
    <a:bodyPr/>
    <a:lstStyle/>
    <a:p>
      <a:pPr>
        <a:defRPr sz="1400"/>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46449050400279"/>
          <c:y val="2.3241990857620593E-2"/>
          <c:w val="0.86995788818185693"/>
          <c:h val="0.91786116717314803"/>
        </c:manualLayout>
      </c:layout>
      <c:scatterChart>
        <c:scatterStyle val="lineMarker"/>
        <c:varyColors val="0"/>
        <c:ser>
          <c:idx val="0"/>
          <c:order val="0"/>
          <c:tx>
            <c:v>Impôt sur le revenu</c:v>
          </c:tx>
          <c:spPr>
            <a:ln>
              <a:solidFill>
                <a:schemeClr val="accent5">
                  <a:lumMod val="75000"/>
                </a:schemeClr>
              </a:solidFill>
            </a:ln>
          </c:spPr>
          <c:marker>
            <c:symbol val="none"/>
          </c:marker>
          <c:xVal>
            <c:numRef>
              <c:f>'Part PIB'!$A$3:$A$102</c:f>
              <c:numCache>
                <c:formatCode>General</c:formatCode>
                <c:ptCount val="100"/>
                <c:pt idx="0">
                  <c:v>1915</c:v>
                </c:pt>
                <c:pt idx="1">
                  <c:v>1916</c:v>
                </c:pt>
                <c:pt idx="2">
                  <c:v>1917</c:v>
                </c:pt>
                <c:pt idx="3">
                  <c:v>1918</c:v>
                </c:pt>
                <c:pt idx="4">
                  <c:v>1919</c:v>
                </c:pt>
                <c:pt idx="5">
                  <c:v>1920</c:v>
                </c:pt>
                <c:pt idx="6">
                  <c:v>1921</c:v>
                </c:pt>
                <c:pt idx="7">
                  <c:v>1922</c:v>
                </c:pt>
                <c:pt idx="8">
                  <c:v>1923</c:v>
                </c:pt>
                <c:pt idx="9">
                  <c:v>1924</c:v>
                </c:pt>
                <c:pt idx="10">
                  <c:v>1925</c:v>
                </c:pt>
                <c:pt idx="11">
                  <c:v>1926</c:v>
                </c:pt>
                <c:pt idx="12">
                  <c:v>1927</c:v>
                </c:pt>
                <c:pt idx="13">
                  <c:v>1928</c:v>
                </c:pt>
                <c:pt idx="14">
                  <c:v>1929</c:v>
                </c:pt>
                <c:pt idx="15">
                  <c:v>1930</c:v>
                </c:pt>
                <c:pt idx="16">
                  <c:v>1931</c:v>
                </c:pt>
                <c:pt idx="17">
                  <c:v>1932</c:v>
                </c:pt>
                <c:pt idx="18">
                  <c:v>1933</c:v>
                </c:pt>
                <c:pt idx="19">
                  <c:v>1934</c:v>
                </c:pt>
                <c:pt idx="20">
                  <c:v>1935</c:v>
                </c:pt>
                <c:pt idx="21">
                  <c:v>1936</c:v>
                </c:pt>
                <c:pt idx="22">
                  <c:v>1937</c:v>
                </c:pt>
                <c:pt idx="23">
                  <c:v>1938</c:v>
                </c:pt>
                <c:pt idx="24">
                  <c:v>1939</c:v>
                </c:pt>
                <c:pt idx="25">
                  <c:v>1940</c:v>
                </c:pt>
                <c:pt idx="26">
                  <c:v>1941</c:v>
                </c:pt>
                <c:pt idx="27">
                  <c:v>1942</c:v>
                </c:pt>
                <c:pt idx="28">
                  <c:v>1943</c:v>
                </c:pt>
                <c:pt idx="29">
                  <c:v>1944</c:v>
                </c:pt>
                <c:pt idx="30">
                  <c:v>1945</c:v>
                </c:pt>
                <c:pt idx="31">
                  <c:v>1946</c:v>
                </c:pt>
                <c:pt idx="32">
                  <c:v>1947</c:v>
                </c:pt>
                <c:pt idx="33">
                  <c:v>1948</c:v>
                </c:pt>
                <c:pt idx="34">
                  <c:v>1949</c:v>
                </c:pt>
                <c:pt idx="35">
                  <c:v>1950</c:v>
                </c:pt>
                <c:pt idx="36">
                  <c:v>1951</c:v>
                </c:pt>
                <c:pt idx="37">
                  <c:v>1952</c:v>
                </c:pt>
                <c:pt idx="38">
                  <c:v>1953</c:v>
                </c:pt>
                <c:pt idx="39">
                  <c:v>1954</c:v>
                </c:pt>
                <c:pt idx="40">
                  <c:v>1955</c:v>
                </c:pt>
                <c:pt idx="41">
                  <c:v>1956</c:v>
                </c:pt>
                <c:pt idx="42">
                  <c:v>1957</c:v>
                </c:pt>
                <c:pt idx="43">
                  <c:v>1958</c:v>
                </c:pt>
                <c:pt idx="44">
                  <c:v>1959</c:v>
                </c:pt>
                <c:pt idx="45">
                  <c:v>1960</c:v>
                </c:pt>
                <c:pt idx="46">
                  <c:v>1961</c:v>
                </c:pt>
                <c:pt idx="47">
                  <c:v>1962</c:v>
                </c:pt>
                <c:pt idx="48">
                  <c:v>1963</c:v>
                </c:pt>
                <c:pt idx="49">
                  <c:v>1964</c:v>
                </c:pt>
                <c:pt idx="50">
                  <c:v>1965</c:v>
                </c:pt>
                <c:pt idx="51">
                  <c:v>1966</c:v>
                </c:pt>
                <c:pt idx="52">
                  <c:v>1967</c:v>
                </c:pt>
                <c:pt idx="53">
                  <c:v>1968</c:v>
                </c:pt>
                <c:pt idx="54">
                  <c:v>1969</c:v>
                </c:pt>
                <c:pt idx="55">
                  <c:v>1970</c:v>
                </c:pt>
                <c:pt idx="56">
                  <c:v>1971</c:v>
                </c:pt>
                <c:pt idx="57">
                  <c:v>1972</c:v>
                </c:pt>
                <c:pt idx="58">
                  <c:v>1973</c:v>
                </c:pt>
                <c:pt idx="59">
                  <c:v>1974</c:v>
                </c:pt>
                <c:pt idx="60">
                  <c:v>1975</c:v>
                </c:pt>
                <c:pt idx="61">
                  <c:v>1976</c:v>
                </c:pt>
                <c:pt idx="62">
                  <c:v>1977</c:v>
                </c:pt>
                <c:pt idx="63">
                  <c:v>1978</c:v>
                </c:pt>
                <c:pt idx="64">
                  <c:v>1979</c:v>
                </c:pt>
                <c:pt idx="65">
                  <c:v>1980</c:v>
                </c:pt>
                <c:pt idx="66">
                  <c:v>1981</c:v>
                </c:pt>
                <c:pt idx="67">
                  <c:v>1982</c:v>
                </c:pt>
                <c:pt idx="68">
                  <c:v>1983</c:v>
                </c:pt>
                <c:pt idx="69">
                  <c:v>1984</c:v>
                </c:pt>
                <c:pt idx="70">
                  <c:v>1985</c:v>
                </c:pt>
                <c:pt idx="71">
                  <c:v>1986</c:v>
                </c:pt>
                <c:pt idx="72">
                  <c:v>1987</c:v>
                </c:pt>
                <c:pt idx="73">
                  <c:v>1988</c:v>
                </c:pt>
                <c:pt idx="74">
                  <c:v>1989</c:v>
                </c:pt>
                <c:pt idx="75">
                  <c:v>1990</c:v>
                </c:pt>
                <c:pt idx="76">
                  <c:v>1991</c:v>
                </c:pt>
                <c:pt idx="77">
                  <c:v>1992</c:v>
                </c:pt>
                <c:pt idx="78">
                  <c:v>1993</c:v>
                </c:pt>
                <c:pt idx="79">
                  <c:v>1994</c:v>
                </c:pt>
                <c:pt idx="80">
                  <c:v>1995</c:v>
                </c:pt>
                <c:pt idx="81">
                  <c:v>1996</c:v>
                </c:pt>
                <c:pt idx="82">
                  <c:v>1997</c:v>
                </c:pt>
                <c:pt idx="83">
                  <c:v>1998</c:v>
                </c:pt>
                <c:pt idx="84">
                  <c:v>1999</c:v>
                </c:pt>
                <c:pt idx="85">
                  <c:v>2000</c:v>
                </c:pt>
                <c:pt idx="86">
                  <c:v>2001</c:v>
                </c:pt>
                <c:pt idx="87">
                  <c:v>2002</c:v>
                </c:pt>
                <c:pt idx="88">
                  <c:v>2003</c:v>
                </c:pt>
                <c:pt idx="89">
                  <c:v>2004</c:v>
                </c:pt>
                <c:pt idx="90">
                  <c:v>2005</c:v>
                </c:pt>
                <c:pt idx="91">
                  <c:v>2006</c:v>
                </c:pt>
                <c:pt idx="92">
                  <c:v>2007</c:v>
                </c:pt>
                <c:pt idx="93">
                  <c:v>2008</c:v>
                </c:pt>
                <c:pt idx="94">
                  <c:v>2009</c:v>
                </c:pt>
                <c:pt idx="95">
                  <c:v>2010</c:v>
                </c:pt>
                <c:pt idx="96">
                  <c:v>2011</c:v>
                </c:pt>
                <c:pt idx="97">
                  <c:v>2012</c:v>
                </c:pt>
                <c:pt idx="98">
                  <c:v>2013</c:v>
                </c:pt>
                <c:pt idx="99">
                  <c:v>2014</c:v>
                </c:pt>
              </c:numCache>
            </c:numRef>
          </c:xVal>
          <c:yVal>
            <c:numRef>
              <c:f>'Part PIB'!$H$3:$H$102</c:f>
              <c:numCache>
                <c:formatCode>0.0%</c:formatCode>
                <c:ptCount val="100"/>
                <c:pt idx="0">
                  <c:v>1.7797123159012582E-2</c:v>
                </c:pt>
                <c:pt idx="1">
                  <c:v>7.4572459978278313E-2</c:v>
                </c:pt>
                <c:pt idx="2">
                  <c:v>0.1313401511027569</c:v>
                </c:pt>
                <c:pt idx="3">
                  <c:v>0.12918456536561637</c:v>
                </c:pt>
                <c:pt idx="4">
                  <c:v>0.14723221255594621</c:v>
                </c:pt>
                <c:pt idx="5">
                  <c:v>0.11578372970426652</c:v>
                </c:pt>
                <c:pt idx="6">
                  <c:v>7.5656704902160601E-2</c:v>
                </c:pt>
                <c:pt idx="7">
                  <c:v>8.2783832480535974E-2</c:v>
                </c:pt>
                <c:pt idx="8">
                  <c:v>0.10987195398826052</c:v>
                </c:pt>
                <c:pt idx="9">
                  <c:v>0.11215787539628733</c:v>
                </c:pt>
                <c:pt idx="10">
                  <c:v>9.6359385745150752E-2</c:v>
                </c:pt>
                <c:pt idx="11">
                  <c:v>4.7380679353370266E-2</c:v>
                </c:pt>
                <c:pt idx="12">
                  <c:v>4.4064137051569613E-2</c:v>
                </c:pt>
                <c:pt idx="13">
                  <c:v>4.9392385409199713E-2</c:v>
                </c:pt>
                <c:pt idx="14">
                  <c:v>4.2950533187835878E-2</c:v>
                </c:pt>
                <c:pt idx="15">
                  <c:v>4.2619838865635994E-2</c:v>
                </c:pt>
                <c:pt idx="16">
                  <c:v>3.3114252288199253E-2</c:v>
                </c:pt>
                <c:pt idx="17">
                  <c:v>3.1551982798637752E-2</c:v>
                </c:pt>
                <c:pt idx="18">
                  <c:v>3.3057621260212347E-2</c:v>
                </c:pt>
                <c:pt idx="19">
                  <c:v>2.4435410573281087E-2</c:v>
                </c:pt>
                <c:pt idx="20">
                  <c:v>2.8084466480751295E-2</c:v>
                </c:pt>
                <c:pt idx="21">
                  <c:v>4.621388857893112E-2</c:v>
                </c:pt>
                <c:pt idx="22">
                  <c:v>5.8518151217131852E-2</c:v>
                </c:pt>
                <c:pt idx="23">
                  <c:v>5.1121633979011545E-2</c:v>
                </c:pt>
                <c:pt idx="24">
                  <c:v>4.2472159613902299E-2</c:v>
                </c:pt>
                <c:pt idx="25">
                  <c:v>3.8186290726007398E-2</c:v>
                </c:pt>
                <c:pt idx="26">
                  <c:v>6.3871899988746372E-2</c:v>
                </c:pt>
                <c:pt idx="27">
                  <c:v>7.191024455796069E-2</c:v>
                </c:pt>
                <c:pt idx="28">
                  <c:v>6.6399672369781448E-2</c:v>
                </c:pt>
                <c:pt idx="29">
                  <c:v>6.8621697546589075E-2</c:v>
                </c:pt>
                <c:pt idx="30">
                  <c:v>5.9552775370713219E-2</c:v>
                </c:pt>
                <c:pt idx="31">
                  <c:v>8.3270667094566791E-2</c:v>
                </c:pt>
                <c:pt idx="32">
                  <c:v>4.3260638698600355E-2</c:v>
                </c:pt>
                <c:pt idx="33">
                  <c:v>4.3585611440176517E-2</c:v>
                </c:pt>
                <c:pt idx="34">
                  <c:v>5.0222856643554428E-2</c:v>
                </c:pt>
                <c:pt idx="35">
                  <c:v>4.4737568943838853E-2</c:v>
                </c:pt>
                <c:pt idx="36">
                  <c:v>4.3670506266756649E-2</c:v>
                </c:pt>
                <c:pt idx="37">
                  <c:v>5.2110149154816696E-2</c:v>
                </c:pt>
                <c:pt idx="38">
                  <c:v>4.0568645422414944E-2</c:v>
                </c:pt>
                <c:pt idx="39">
                  <c:v>4.133726824805968E-2</c:v>
                </c:pt>
                <c:pt idx="40">
                  <c:v>5.4491783122295592E-2</c:v>
                </c:pt>
                <c:pt idx="41">
                  <c:v>6.0014785054106533E-2</c:v>
                </c:pt>
                <c:pt idx="42">
                  <c:v>6.7352618508254858E-2</c:v>
                </c:pt>
                <c:pt idx="43">
                  <c:v>7.1220480303084074E-2</c:v>
                </c:pt>
                <c:pt idx="44">
                  <c:v>8.0423811447645363E-2</c:v>
                </c:pt>
                <c:pt idx="45">
                  <c:v>8.351917583616339E-2</c:v>
                </c:pt>
                <c:pt idx="46">
                  <c:v>8.4812468554869541E-2</c:v>
                </c:pt>
                <c:pt idx="47">
                  <c:v>8.8987545725229072E-2</c:v>
                </c:pt>
                <c:pt idx="48">
                  <c:v>9.6322189621073556E-2</c:v>
                </c:pt>
                <c:pt idx="49">
                  <c:v>9.7574730470865442E-2</c:v>
                </c:pt>
                <c:pt idx="50">
                  <c:v>0.10054552734226076</c:v>
                </c:pt>
                <c:pt idx="51">
                  <c:v>9.8089684436757626E-2</c:v>
                </c:pt>
                <c:pt idx="52">
                  <c:v>0.11159923096410691</c:v>
                </c:pt>
                <c:pt idx="53">
                  <c:v>0.11253448316514152</c:v>
                </c:pt>
                <c:pt idx="54">
                  <c:v>0.10565846443540451</c:v>
                </c:pt>
                <c:pt idx="55">
                  <c:v>0.10538853306347226</c:v>
                </c:pt>
                <c:pt idx="56">
                  <c:v>0.11140180305871837</c:v>
                </c:pt>
                <c:pt idx="57">
                  <c:v>0.10912797562133369</c:v>
                </c:pt>
                <c:pt idx="58">
                  <c:v>0.11470898162715297</c:v>
                </c:pt>
                <c:pt idx="59">
                  <c:v>0.11692904649257536</c:v>
                </c:pt>
                <c:pt idx="60">
                  <c:v>0.12166494211857347</c:v>
                </c:pt>
                <c:pt idx="61">
                  <c:v>0.1214131312613306</c:v>
                </c:pt>
                <c:pt idx="62">
                  <c:v>0.11994285371293367</c:v>
                </c:pt>
                <c:pt idx="63">
                  <c:v>0.12398161721403464</c:v>
                </c:pt>
                <c:pt idx="64">
                  <c:v>0.12035242604817541</c:v>
                </c:pt>
                <c:pt idx="65">
                  <c:v>0.12136212834684892</c:v>
                </c:pt>
                <c:pt idx="66">
                  <c:v>0.12581248431624009</c:v>
                </c:pt>
                <c:pt idx="67">
                  <c:v>0.11944319206011371</c:v>
                </c:pt>
                <c:pt idx="68">
                  <c:v>0.11828337208752163</c:v>
                </c:pt>
                <c:pt idx="69">
                  <c:v>0.10796073333514551</c:v>
                </c:pt>
                <c:pt idx="70">
                  <c:v>0.10556238989503895</c:v>
                </c:pt>
                <c:pt idx="71">
                  <c:v>0.10120597298678656</c:v>
                </c:pt>
                <c:pt idx="72">
                  <c:v>9.5642733181889927E-2</c:v>
                </c:pt>
                <c:pt idx="73">
                  <c:v>9.5627684516287351E-2</c:v>
                </c:pt>
                <c:pt idx="74">
                  <c:v>9.851502039570334E-2</c:v>
                </c:pt>
                <c:pt idx="75">
                  <c:v>0.10211225387982834</c:v>
                </c:pt>
                <c:pt idx="76">
                  <c:v>0.10087038484358632</c:v>
                </c:pt>
                <c:pt idx="77">
                  <c:v>9.8543432142745774E-2</c:v>
                </c:pt>
                <c:pt idx="78">
                  <c:v>9.0588837162003222E-2</c:v>
                </c:pt>
                <c:pt idx="79">
                  <c:v>8.7817935868486866E-2</c:v>
                </c:pt>
                <c:pt idx="80">
                  <c:v>8.7217640974246405E-2</c:v>
                </c:pt>
                <c:pt idx="81">
                  <c:v>7.5744914530643803E-2</c:v>
                </c:pt>
                <c:pt idx="82">
                  <c:v>7.6415267297650358E-2</c:v>
                </c:pt>
                <c:pt idx="83">
                  <c:v>7.955888973112385E-2</c:v>
                </c:pt>
                <c:pt idx="84">
                  <c:v>8.2767468004478276E-2</c:v>
                </c:pt>
                <c:pt idx="85">
                  <c:v>8.3614234726217609E-2</c:v>
                </c:pt>
                <c:pt idx="86">
                  <c:v>8.1495070203749881E-2</c:v>
                </c:pt>
                <c:pt idx="87">
                  <c:v>7.4840639889716731E-2</c:v>
                </c:pt>
                <c:pt idx="88">
                  <c:v>7.7517273180338436E-2</c:v>
                </c:pt>
                <c:pt idx="89">
                  <c:v>7.5146734143014177E-2</c:v>
                </c:pt>
                <c:pt idx="90">
                  <c:v>7.4925200913439641E-2</c:v>
                </c:pt>
                <c:pt idx="91">
                  <c:v>6.7791245302495112E-2</c:v>
                </c:pt>
                <c:pt idx="92">
                  <c:v>5.9914805052050525E-2</c:v>
                </c:pt>
                <c:pt idx="93">
                  <c:v>6.180636698827497E-2</c:v>
                </c:pt>
                <c:pt idx="94">
                  <c:v>5.8684266082253474E-2</c:v>
                </c:pt>
                <c:pt idx="95">
                  <c:v>5.7484875293889522E-2</c:v>
                </c:pt>
                <c:pt idx="96">
                  <c:v>5.8713169487542745E-2</c:v>
                </c:pt>
                <c:pt idx="97">
                  <c:v>6.5084364546756673E-2</c:v>
                </c:pt>
                <c:pt idx="98">
                  <c:v>7.3278834154698699E-2</c:v>
                </c:pt>
              </c:numCache>
            </c:numRef>
          </c:yVal>
          <c:smooth val="0"/>
          <c:extLst>
            <c:ext xmlns:c16="http://schemas.microsoft.com/office/drawing/2014/chart" uri="{C3380CC4-5D6E-409C-BE32-E72D297353CC}">
              <c16:uniqueId val="{00000000-B9CF-4FD8-86CE-9968E2694CDA}"/>
            </c:ext>
          </c:extLst>
        </c:ser>
        <c:ser>
          <c:idx val="1"/>
          <c:order val="1"/>
          <c:tx>
            <c:v>Impôt sur le revenu, CSG et CRDS</c:v>
          </c:tx>
          <c:spPr>
            <a:ln>
              <a:solidFill>
                <a:schemeClr val="accent5">
                  <a:lumMod val="75000"/>
                </a:schemeClr>
              </a:solidFill>
              <a:prstDash val="dash"/>
            </a:ln>
          </c:spPr>
          <c:marker>
            <c:symbol val="none"/>
          </c:marker>
          <c:xVal>
            <c:numRef>
              <c:f>'Part PIB'!$A$3:$A$102</c:f>
              <c:numCache>
                <c:formatCode>General</c:formatCode>
                <c:ptCount val="100"/>
                <c:pt idx="0">
                  <c:v>1915</c:v>
                </c:pt>
                <c:pt idx="1">
                  <c:v>1916</c:v>
                </c:pt>
                <c:pt idx="2">
                  <c:v>1917</c:v>
                </c:pt>
                <c:pt idx="3">
                  <c:v>1918</c:v>
                </c:pt>
                <c:pt idx="4">
                  <c:v>1919</c:v>
                </c:pt>
                <c:pt idx="5">
                  <c:v>1920</c:v>
                </c:pt>
                <c:pt idx="6">
                  <c:v>1921</c:v>
                </c:pt>
                <c:pt idx="7">
                  <c:v>1922</c:v>
                </c:pt>
                <c:pt idx="8">
                  <c:v>1923</c:v>
                </c:pt>
                <c:pt idx="9">
                  <c:v>1924</c:v>
                </c:pt>
                <c:pt idx="10">
                  <c:v>1925</c:v>
                </c:pt>
                <c:pt idx="11">
                  <c:v>1926</c:v>
                </c:pt>
                <c:pt idx="12">
                  <c:v>1927</c:v>
                </c:pt>
                <c:pt idx="13">
                  <c:v>1928</c:v>
                </c:pt>
                <c:pt idx="14">
                  <c:v>1929</c:v>
                </c:pt>
                <c:pt idx="15">
                  <c:v>1930</c:v>
                </c:pt>
                <c:pt idx="16">
                  <c:v>1931</c:v>
                </c:pt>
                <c:pt idx="17">
                  <c:v>1932</c:v>
                </c:pt>
                <c:pt idx="18">
                  <c:v>1933</c:v>
                </c:pt>
                <c:pt idx="19">
                  <c:v>1934</c:v>
                </c:pt>
                <c:pt idx="20">
                  <c:v>1935</c:v>
                </c:pt>
                <c:pt idx="21">
                  <c:v>1936</c:v>
                </c:pt>
                <c:pt idx="22">
                  <c:v>1937</c:v>
                </c:pt>
                <c:pt idx="23">
                  <c:v>1938</c:v>
                </c:pt>
                <c:pt idx="24">
                  <c:v>1939</c:v>
                </c:pt>
                <c:pt idx="25">
                  <c:v>1940</c:v>
                </c:pt>
                <c:pt idx="26">
                  <c:v>1941</c:v>
                </c:pt>
                <c:pt idx="27">
                  <c:v>1942</c:v>
                </c:pt>
                <c:pt idx="28">
                  <c:v>1943</c:v>
                </c:pt>
                <c:pt idx="29">
                  <c:v>1944</c:v>
                </c:pt>
                <c:pt idx="30">
                  <c:v>1945</c:v>
                </c:pt>
                <c:pt idx="31">
                  <c:v>1946</c:v>
                </c:pt>
                <c:pt idx="32">
                  <c:v>1947</c:v>
                </c:pt>
                <c:pt idx="33">
                  <c:v>1948</c:v>
                </c:pt>
                <c:pt idx="34">
                  <c:v>1949</c:v>
                </c:pt>
                <c:pt idx="35">
                  <c:v>1950</c:v>
                </c:pt>
                <c:pt idx="36">
                  <c:v>1951</c:v>
                </c:pt>
                <c:pt idx="37">
                  <c:v>1952</c:v>
                </c:pt>
                <c:pt idx="38">
                  <c:v>1953</c:v>
                </c:pt>
                <c:pt idx="39">
                  <c:v>1954</c:v>
                </c:pt>
                <c:pt idx="40">
                  <c:v>1955</c:v>
                </c:pt>
                <c:pt idx="41">
                  <c:v>1956</c:v>
                </c:pt>
                <c:pt idx="42">
                  <c:v>1957</c:v>
                </c:pt>
                <c:pt idx="43">
                  <c:v>1958</c:v>
                </c:pt>
                <c:pt idx="44">
                  <c:v>1959</c:v>
                </c:pt>
                <c:pt idx="45">
                  <c:v>1960</c:v>
                </c:pt>
                <c:pt idx="46">
                  <c:v>1961</c:v>
                </c:pt>
                <c:pt idx="47">
                  <c:v>1962</c:v>
                </c:pt>
                <c:pt idx="48">
                  <c:v>1963</c:v>
                </c:pt>
                <c:pt idx="49">
                  <c:v>1964</c:v>
                </c:pt>
                <c:pt idx="50">
                  <c:v>1965</c:v>
                </c:pt>
                <c:pt idx="51">
                  <c:v>1966</c:v>
                </c:pt>
                <c:pt idx="52">
                  <c:v>1967</c:v>
                </c:pt>
                <c:pt idx="53">
                  <c:v>1968</c:v>
                </c:pt>
                <c:pt idx="54">
                  <c:v>1969</c:v>
                </c:pt>
                <c:pt idx="55">
                  <c:v>1970</c:v>
                </c:pt>
                <c:pt idx="56">
                  <c:v>1971</c:v>
                </c:pt>
                <c:pt idx="57">
                  <c:v>1972</c:v>
                </c:pt>
                <c:pt idx="58">
                  <c:v>1973</c:v>
                </c:pt>
                <c:pt idx="59">
                  <c:v>1974</c:v>
                </c:pt>
                <c:pt idx="60">
                  <c:v>1975</c:v>
                </c:pt>
                <c:pt idx="61">
                  <c:v>1976</c:v>
                </c:pt>
                <c:pt idx="62">
                  <c:v>1977</c:v>
                </c:pt>
                <c:pt idx="63">
                  <c:v>1978</c:v>
                </c:pt>
                <c:pt idx="64">
                  <c:v>1979</c:v>
                </c:pt>
                <c:pt idx="65">
                  <c:v>1980</c:v>
                </c:pt>
                <c:pt idx="66">
                  <c:v>1981</c:v>
                </c:pt>
                <c:pt idx="67">
                  <c:v>1982</c:v>
                </c:pt>
                <c:pt idx="68">
                  <c:v>1983</c:v>
                </c:pt>
                <c:pt idx="69">
                  <c:v>1984</c:v>
                </c:pt>
                <c:pt idx="70">
                  <c:v>1985</c:v>
                </c:pt>
                <c:pt idx="71">
                  <c:v>1986</c:v>
                </c:pt>
                <c:pt idx="72">
                  <c:v>1987</c:v>
                </c:pt>
                <c:pt idx="73">
                  <c:v>1988</c:v>
                </c:pt>
                <c:pt idx="74">
                  <c:v>1989</c:v>
                </c:pt>
                <c:pt idx="75">
                  <c:v>1990</c:v>
                </c:pt>
                <c:pt idx="76">
                  <c:v>1991</c:v>
                </c:pt>
                <c:pt idx="77">
                  <c:v>1992</c:v>
                </c:pt>
                <c:pt idx="78">
                  <c:v>1993</c:v>
                </c:pt>
                <c:pt idx="79">
                  <c:v>1994</c:v>
                </c:pt>
                <c:pt idx="80">
                  <c:v>1995</c:v>
                </c:pt>
                <c:pt idx="81">
                  <c:v>1996</c:v>
                </c:pt>
                <c:pt idx="82">
                  <c:v>1997</c:v>
                </c:pt>
                <c:pt idx="83">
                  <c:v>1998</c:v>
                </c:pt>
                <c:pt idx="84">
                  <c:v>1999</c:v>
                </c:pt>
                <c:pt idx="85">
                  <c:v>2000</c:v>
                </c:pt>
                <c:pt idx="86">
                  <c:v>2001</c:v>
                </c:pt>
                <c:pt idx="87">
                  <c:v>2002</c:v>
                </c:pt>
                <c:pt idx="88">
                  <c:v>2003</c:v>
                </c:pt>
                <c:pt idx="89">
                  <c:v>2004</c:v>
                </c:pt>
                <c:pt idx="90">
                  <c:v>2005</c:v>
                </c:pt>
                <c:pt idx="91">
                  <c:v>2006</c:v>
                </c:pt>
                <c:pt idx="92">
                  <c:v>2007</c:v>
                </c:pt>
                <c:pt idx="93">
                  <c:v>2008</c:v>
                </c:pt>
                <c:pt idx="94">
                  <c:v>2009</c:v>
                </c:pt>
                <c:pt idx="95">
                  <c:v>2010</c:v>
                </c:pt>
                <c:pt idx="96">
                  <c:v>2011</c:v>
                </c:pt>
                <c:pt idx="97">
                  <c:v>2012</c:v>
                </c:pt>
                <c:pt idx="98">
                  <c:v>2013</c:v>
                </c:pt>
                <c:pt idx="99">
                  <c:v>2014</c:v>
                </c:pt>
              </c:numCache>
            </c:numRef>
          </c:xVal>
          <c:yVal>
            <c:numRef>
              <c:f>'Part PIB'!$I$3:$I$102</c:f>
              <c:numCache>
                <c:formatCode>0.0%</c:formatCode>
                <c:ptCount val="100"/>
                <c:pt idx="74">
                  <c:v>9.851502039570334E-2</c:v>
                </c:pt>
                <c:pt idx="75">
                  <c:v>0.10211225387982834</c:v>
                </c:pt>
                <c:pt idx="76">
                  <c:v>0.11293434133817384</c:v>
                </c:pt>
                <c:pt idx="77">
                  <c:v>0.11447346970200577</c:v>
                </c:pt>
                <c:pt idx="78">
                  <c:v>0.11291995447955586</c:v>
                </c:pt>
                <c:pt idx="79">
                  <c:v>0.12082327559573096</c:v>
                </c:pt>
                <c:pt idx="80">
                  <c:v>0.12058654912242188</c:v>
                </c:pt>
                <c:pt idx="81">
                  <c:v>0.10855571108738407</c:v>
                </c:pt>
                <c:pt idx="82">
                  <c:v>0.12520527502950377</c:v>
                </c:pt>
                <c:pt idx="83">
                  <c:v>0.1785809235555875</c:v>
                </c:pt>
                <c:pt idx="84">
                  <c:v>0.18783002879356975</c:v>
                </c:pt>
                <c:pt idx="85">
                  <c:v>0.19171573650531373</c:v>
                </c:pt>
                <c:pt idx="86">
                  <c:v>0.18256359161244079</c:v>
                </c:pt>
                <c:pt idx="87">
                  <c:v>0.17514715864568836</c:v>
                </c:pt>
                <c:pt idx="88">
                  <c:v>0.17818526153441094</c:v>
                </c:pt>
                <c:pt idx="89">
                  <c:v>0.17484967515666261</c:v>
                </c:pt>
                <c:pt idx="90">
                  <c:v>0.17661319506598178</c:v>
                </c:pt>
                <c:pt idx="91">
                  <c:v>0.17111619167432782</c:v>
                </c:pt>
                <c:pt idx="92">
                  <c:v>0.16497925953232648</c:v>
                </c:pt>
                <c:pt idx="93">
                  <c:v>0.17011694434103536</c:v>
                </c:pt>
                <c:pt idx="94">
                  <c:v>0.16915142802569541</c:v>
                </c:pt>
                <c:pt idx="95">
                  <c:v>0.16591738371670262</c:v>
                </c:pt>
                <c:pt idx="96">
                  <c:v>0.16636729106924095</c:v>
                </c:pt>
                <c:pt idx="97">
                  <c:v>0.17207845951349671</c:v>
                </c:pt>
              </c:numCache>
            </c:numRef>
          </c:yVal>
          <c:smooth val="0"/>
          <c:extLst>
            <c:ext xmlns:c16="http://schemas.microsoft.com/office/drawing/2014/chart" uri="{C3380CC4-5D6E-409C-BE32-E72D297353CC}">
              <c16:uniqueId val="{00000001-B9CF-4FD8-86CE-9968E2694CDA}"/>
            </c:ext>
          </c:extLst>
        </c:ser>
        <c:dLbls>
          <c:showLegendKey val="0"/>
          <c:showVal val="0"/>
          <c:showCatName val="0"/>
          <c:showSerName val="0"/>
          <c:showPercent val="0"/>
          <c:showBubbleSize val="0"/>
        </c:dLbls>
        <c:axId val="110413312"/>
        <c:axId val="110414848"/>
      </c:scatterChart>
      <c:valAx>
        <c:axId val="110413312"/>
        <c:scaling>
          <c:orientation val="minMax"/>
          <c:max val="2014"/>
          <c:min val="1914"/>
        </c:scaling>
        <c:delete val="0"/>
        <c:axPos val="b"/>
        <c:numFmt formatCode="General" sourceLinked="1"/>
        <c:majorTickMark val="out"/>
        <c:minorTickMark val="none"/>
        <c:tickLblPos val="nextTo"/>
        <c:crossAx val="110414848"/>
        <c:crosses val="autoZero"/>
        <c:crossBetween val="midCat"/>
      </c:valAx>
      <c:valAx>
        <c:axId val="110414848"/>
        <c:scaling>
          <c:orientation val="minMax"/>
        </c:scaling>
        <c:delete val="0"/>
        <c:axPos val="l"/>
        <c:title>
          <c:tx>
            <c:rich>
              <a:bodyPr rot="-5400000" vert="horz"/>
              <a:lstStyle/>
              <a:p>
                <a:pPr>
                  <a:defRPr/>
                </a:pPr>
                <a:r>
                  <a:rPr lang="en-US"/>
                  <a:t>Pourcentage des prélèvements obligatoires</a:t>
                </a:r>
              </a:p>
            </c:rich>
          </c:tx>
          <c:overlay val="0"/>
        </c:title>
        <c:numFmt formatCode="0%" sourceLinked="0"/>
        <c:majorTickMark val="out"/>
        <c:minorTickMark val="none"/>
        <c:tickLblPos val="nextTo"/>
        <c:crossAx val="110413312"/>
        <c:crosses val="autoZero"/>
        <c:crossBetween val="midCat"/>
      </c:valAx>
    </c:plotArea>
    <c:legend>
      <c:legendPos val="b"/>
      <c:layout>
        <c:manualLayout>
          <c:xMode val="edge"/>
          <c:yMode val="edge"/>
          <c:x val="0.13781787539397486"/>
          <c:y val="4.9423804603892861E-2"/>
          <c:w val="0.34600857293582987"/>
          <c:h val="0.12787083966023"/>
        </c:manualLayout>
      </c:layout>
      <c:overlay val="0"/>
      <c:spPr>
        <a:ln>
          <a:solidFill>
            <a:schemeClr val="tx1"/>
          </a:solidFill>
        </a:ln>
      </c:spPr>
    </c:legend>
    <c:plotVisOnly val="1"/>
    <c:dispBlanksAs val="gap"/>
    <c:showDLblsOverMax val="0"/>
  </c:chart>
  <c:spPr>
    <a:ln>
      <a:noFill/>
    </a:ln>
  </c:spPr>
  <c:txPr>
    <a:bodyPr/>
    <a:lstStyle/>
    <a:p>
      <a:pPr>
        <a:defRPr sz="1400"/>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9.4740351682886345E-2"/>
          <c:y val="1.8339154188147345E-2"/>
          <c:w val="0.87358431209745468"/>
          <c:h val="0.92204796287663848"/>
        </c:manualLayout>
      </c:layout>
      <c:scatterChart>
        <c:scatterStyle val="smoothMarker"/>
        <c:varyColors val="0"/>
        <c:ser>
          <c:idx val="0"/>
          <c:order val="0"/>
          <c:tx>
            <c:v>Top 1 % : les 1% les plus aisés</c:v>
          </c:tx>
          <c:spPr>
            <a:ln>
              <a:solidFill>
                <a:schemeClr val="accent5">
                  <a:lumMod val="50000"/>
                </a:schemeClr>
              </a:solidFill>
              <a:prstDash val="solid"/>
            </a:ln>
          </c:spPr>
          <c:marker>
            <c:symbol val="none"/>
          </c:marker>
          <c:xVal>
            <c:numRef>
              <c:f>Distribution!$A$4:$A$103</c:f>
              <c:numCache>
                <c:formatCode>General</c:formatCode>
                <c:ptCount val="100"/>
                <c:pt idx="0">
                  <c:v>2014</c:v>
                </c:pt>
                <c:pt idx="1">
                  <c:v>2013</c:v>
                </c:pt>
                <c:pt idx="2">
                  <c:v>2012</c:v>
                </c:pt>
                <c:pt idx="3">
                  <c:v>2011</c:v>
                </c:pt>
                <c:pt idx="4">
                  <c:v>2010</c:v>
                </c:pt>
                <c:pt idx="5">
                  <c:v>2009</c:v>
                </c:pt>
                <c:pt idx="6">
                  <c:v>2008</c:v>
                </c:pt>
                <c:pt idx="7">
                  <c:v>2007</c:v>
                </c:pt>
                <c:pt idx="8">
                  <c:v>2006</c:v>
                </c:pt>
                <c:pt idx="9">
                  <c:v>2005</c:v>
                </c:pt>
                <c:pt idx="10">
                  <c:v>2004</c:v>
                </c:pt>
                <c:pt idx="11">
                  <c:v>2003</c:v>
                </c:pt>
                <c:pt idx="12">
                  <c:v>2002</c:v>
                </c:pt>
                <c:pt idx="13">
                  <c:v>2001</c:v>
                </c:pt>
                <c:pt idx="14">
                  <c:v>2000</c:v>
                </c:pt>
                <c:pt idx="15">
                  <c:v>1999</c:v>
                </c:pt>
                <c:pt idx="16">
                  <c:v>1998</c:v>
                </c:pt>
                <c:pt idx="17">
                  <c:v>1997</c:v>
                </c:pt>
                <c:pt idx="18">
                  <c:v>1996</c:v>
                </c:pt>
                <c:pt idx="19">
                  <c:v>1995</c:v>
                </c:pt>
                <c:pt idx="20">
                  <c:v>1994</c:v>
                </c:pt>
                <c:pt idx="21">
                  <c:v>1993</c:v>
                </c:pt>
                <c:pt idx="22">
                  <c:v>1992</c:v>
                </c:pt>
                <c:pt idx="23">
                  <c:v>1991</c:v>
                </c:pt>
                <c:pt idx="24">
                  <c:v>1990</c:v>
                </c:pt>
                <c:pt idx="25">
                  <c:v>1989</c:v>
                </c:pt>
                <c:pt idx="26">
                  <c:v>1988</c:v>
                </c:pt>
                <c:pt idx="27">
                  <c:v>1987</c:v>
                </c:pt>
                <c:pt idx="28">
                  <c:v>1986</c:v>
                </c:pt>
                <c:pt idx="29">
                  <c:v>1985</c:v>
                </c:pt>
                <c:pt idx="30">
                  <c:v>1984</c:v>
                </c:pt>
                <c:pt idx="31">
                  <c:v>1983</c:v>
                </c:pt>
                <c:pt idx="32">
                  <c:v>1982</c:v>
                </c:pt>
                <c:pt idx="33">
                  <c:v>1981</c:v>
                </c:pt>
                <c:pt idx="34">
                  <c:v>1980</c:v>
                </c:pt>
                <c:pt idx="35">
                  <c:v>1979</c:v>
                </c:pt>
                <c:pt idx="36">
                  <c:v>1978</c:v>
                </c:pt>
                <c:pt idx="37">
                  <c:v>1977</c:v>
                </c:pt>
                <c:pt idx="38">
                  <c:v>1976</c:v>
                </c:pt>
                <c:pt idx="39">
                  <c:v>1975</c:v>
                </c:pt>
                <c:pt idx="40">
                  <c:v>1974</c:v>
                </c:pt>
                <c:pt idx="41">
                  <c:v>1973</c:v>
                </c:pt>
                <c:pt idx="42">
                  <c:v>1972</c:v>
                </c:pt>
                <c:pt idx="43">
                  <c:v>1971</c:v>
                </c:pt>
                <c:pt idx="44">
                  <c:v>1970</c:v>
                </c:pt>
                <c:pt idx="45">
                  <c:v>1969</c:v>
                </c:pt>
                <c:pt idx="46">
                  <c:v>1968</c:v>
                </c:pt>
                <c:pt idx="47">
                  <c:v>1967</c:v>
                </c:pt>
                <c:pt idx="48">
                  <c:v>1966</c:v>
                </c:pt>
                <c:pt idx="49">
                  <c:v>1965</c:v>
                </c:pt>
                <c:pt idx="50">
                  <c:v>1964</c:v>
                </c:pt>
                <c:pt idx="51">
                  <c:v>1963</c:v>
                </c:pt>
                <c:pt idx="52">
                  <c:v>1962</c:v>
                </c:pt>
                <c:pt idx="53">
                  <c:v>1961</c:v>
                </c:pt>
                <c:pt idx="54">
                  <c:v>1960</c:v>
                </c:pt>
                <c:pt idx="55">
                  <c:v>1959</c:v>
                </c:pt>
                <c:pt idx="56">
                  <c:v>1958</c:v>
                </c:pt>
                <c:pt idx="57">
                  <c:v>1957</c:v>
                </c:pt>
                <c:pt idx="58">
                  <c:v>1956</c:v>
                </c:pt>
                <c:pt idx="59">
                  <c:v>1955</c:v>
                </c:pt>
                <c:pt idx="60">
                  <c:v>1954</c:v>
                </c:pt>
                <c:pt idx="61">
                  <c:v>1953</c:v>
                </c:pt>
                <c:pt idx="62">
                  <c:v>1952</c:v>
                </c:pt>
                <c:pt idx="63">
                  <c:v>1951</c:v>
                </c:pt>
                <c:pt idx="64">
                  <c:v>1950</c:v>
                </c:pt>
                <c:pt idx="65">
                  <c:v>1949</c:v>
                </c:pt>
                <c:pt idx="66">
                  <c:v>1948</c:v>
                </c:pt>
                <c:pt idx="67">
                  <c:v>1947</c:v>
                </c:pt>
                <c:pt idx="68">
                  <c:v>1946</c:v>
                </c:pt>
                <c:pt idx="69">
                  <c:v>1945</c:v>
                </c:pt>
                <c:pt idx="70">
                  <c:v>1944</c:v>
                </c:pt>
                <c:pt idx="71">
                  <c:v>1943</c:v>
                </c:pt>
                <c:pt idx="72">
                  <c:v>1942</c:v>
                </c:pt>
                <c:pt idx="73">
                  <c:v>1941</c:v>
                </c:pt>
                <c:pt idx="74">
                  <c:v>1940</c:v>
                </c:pt>
                <c:pt idx="75">
                  <c:v>1939</c:v>
                </c:pt>
                <c:pt idx="76">
                  <c:v>1938</c:v>
                </c:pt>
                <c:pt idx="77">
                  <c:v>1937</c:v>
                </c:pt>
                <c:pt idx="78">
                  <c:v>1936</c:v>
                </c:pt>
                <c:pt idx="79">
                  <c:v>1935</c:v>
                </c:pt>
                <c:pt idx="80">
                  <c:v>1934</c:v>
                </c:pt>
                <c:pt idx="81">
                  <c:v>1933</c:v>
                </c:pt>
                <c:pt idx="82">
                  <c:v>1932</c:v>
                </c:pt>
                <c:pt idx="83">
                  <c:v>1931</c:v>
                </c:pt>
                <c:pt idx="84">
                  <c:v>1930</c:v>
                </c:pt>
                <c:pt idx="85">
                  <c:v>1929</c:v>
                </c:pt>
                <c:pt idx="86">
                  <c:v>1928</c:v>
                </c:pt>
                <c:pt idx="87">
                  <c:v>1927</c:v>
                </c:pt>
                <c:pt idx="88">
                  <c:v>1926</c:v>
                </c:pt>
                <c:pt idx="89">
                  <c:v>1925</c:v>
                </c:pt>
                <c:pt idx="90">
                  <c:v>1924</c:v>
                </c:pt>
                <c:pt idx="91">
                  <c:v>1923</c:v>
                </c:pt>
                <c:pt idx="92">
                  <c:v>1922</c:v>
                </c:pt>
                <c:pt idx="93">
                  <c:v>1921</c:v>
                </c:pt>
                <c:pt idx="94">
                  <c:v>1920</c:v>
                </c:pt>
                <c:pt idx="95">
                  <c:v>1919</c:v>
                </c:pt>
                <c:pt idx="96">
                  <c:v>1918</c:v>
                </c:pt>
                <c:pt idx="97">
                  <c:v>1917</c:v>
                </c:pt>
                <c:pt idx="98">
                  <c:v>1916</c:v>
                </c:pt>
                <c:pt idx="99">
                  <c:v>1915</c:v>
                </c:pt>
              </c:numCache>
            </c:numRef>
          </c:xVal>
          <c:yVal>
            <c:numRef>
              <c:f>Distribution!$E$4:$E$103</c:f>
              <c:numCache>
                <c:formatCode>0%</c:formatCode>
                <c:ptCount val="100"/>
                <c:pt idx="1">
                  <c:v>0.24069874485333767</c:v>
                </c:pt>
                <c:pt idx="2">
                  <c:v>0.24265000224113464</c:v>
                </c:pt>
                <c:pt idx="3">
                  <c:v>0.24277959267298366</c:v>
                </c:pt>
                <c:pt idx="4">
                  <c:v>0.24442060291767101</c:v>
                </c:pt>
                <c:pt idx="5">
                  <c:v>0.24371380607287066</c:v>
                </c:pt>
                <c:pt idx="6">
                  <c:v>0.24479245642820965</c:v>
                </c:pt>
                <c:pt idx="7">
                  <c:v>0.22590282559394834</c:v>
                </c:pt>
                <c:pt idx="8">
                  <c:v>0.20797623197237666</c:v>
                </c:pt>
                <c:pt idx="9">
                  <c:v>0.190145442883174</c:v>
                </c:pt>
                <c:pt idx="10">
                  <c:v>0.18600080410639466</c:v>
                </c:pt>
                <c:pt idx="11">
                  <c:v>0.18436639507611599</c:v>
                </c:pt>
                <c:pt idx="12">
                  <c:v>0.19633777936299635</c:v>
                </c:pt>
                <c:pt idx="13">
                  <c:v>0.20023461182912203</c:v>
                </c:pt>
                <c:pt idx="14">
                  <c:v>0.20579041043917368</c:v>
                </c:pt>
                <c:pt idx="15">
                  <c:v>0.19815821448961932</c:v>
                </c:pt>
                <c:pt idx="16">
                  <c:v>0.20218499004840901</c:v>
                </c:pt>
                <c:pt idx="17" formatCode="0.0%">
                  <c:v>0.28615208390754993</c:v>
                </c:pt>
                <c:pt idx="18" formatCode="0.0%">
                  <c:v>0.28271988893170791</c:v>
                </c:pt>
                <c:pt idx="19" formatCode="0.0%">
                  <c:v>0.27395484370374551</c:v>
                </c:pt>
                <c:pt idx="20" formatCode="0.0%">
                  <c:v>0.27000794886106927</c:v>
                </c:pt>
                <c:pt idx="21" formatCode="0.0%">
                  <c:v>0.27591533251287254</c:v>
                </c:pt>
                <c:pt idx="22" formatCode="0.0%">
                  <c:v>0.27118411859881941</c:v>
                </c:pt>
                <c:pt idx="23" formatCode="0.0%">
                  <c:v>0.27894202862511142</c:v>
                </c:pt>
                <c:pt idx="24" formatCode="0.0%">
                  <c:v>0.28997433022476093</c:v>
                </c:pt>
                <c:pt idx="25" formatCode="0.0%">
                  <c:v>0.29292198595236429</c:v>
                </c:pt>
                <c:pt idx="26" formatCode="0.0%">
                  <c:v>0.28719456481688493</c:v>
                </c:pt>
                <c:pt idx="27" formatCode="0.0%">
                  <c:v>0.2827303709823672</c:v>
                </c:pt>
                <c:pt idx="28" formatCode="0.0%">
                  <c:v>0.26480842733732185</c:v>
                </c:pt>
                <c:pt idx="29" formatCode="0.0%">
                  <c:v>0.25887406692396281</c:v>
                </c:pt>
                <c:pt idx="30" formatCode="0.0%">
                  <c:v>0.25395677987797266</c:v>
                </c:pt>
                <c:pt idx="31" formatCode="0.0%">
                  <c:v>0.25076189890994222</c:v>
                </c:pt>
                <c:pt idx="32" formatCode="0.0%">
                  <c:v>0.26880967086075219</c:v>
                </c:pt>
                <c:pt idx="33" formatCode="0.0%">
                  <c:v>0.28207416982014283</c:v>
                </c:pt>
                <c:pt idx="34" formatCode="0.0%">
                  <c:v>0.28676757903834366</c:v>
                </c:pt>
                <c:pt idx="35" formatCode="0.0%">
                  <c:v>0.2713342157872462</c:v>
                </c:pt>
                <c:pt idx="36" formatCode="0.0%">
                  <c:v>0.26619099617864411</c:v>
                </c:pt>
                <c:pt idx="37" formatCode="0.0%">
                  <c:v>0.27258578718935378</c:v>
                </c:pt>
                <c:pt idx="38" formatCode="0.0%">
                  <c:v>0.28354439319997393</c:v>
                </c:pt>
                <c:pt idx="39" formatCode="0.0%">
                  <c:v>0.29065154807027421</c:v>
                </c:pt>
                <c:pt idx="40" formatCode="0.0%">
                  <c:v>0.30399490468266044</c:v>
                </c:pt>
                <c:pt idx="41" formatCode="0.0%">
                  <c:v>0.32675608543722051</c:v>
                </c:pt>
                <c:pt idx="42" formatCode="0.0%">
                  <c:v>0.31692035653238643</c:v>
                </c:pt>
                <c:pt idx="43" formatCode="0.0%">
                  <c:v>0.32290637061808353</c:v>
                </c:pt>
                <c:pt idx="44" formatCode="0.0%">
                  <c:v>0.32319515602166549</c:v>
                </c:pt>
                <c:pt idx="45" formatCode="0.0%">
                  <c:v>0.33401228067556377</c:v>
                </c:pt>
                <c:pt idx="46" formatCode="0.0%">
                  <c:v>0.35040887846404473</c:v>
                </c:pt>
                <c:pt idx="47" formatCode="0.0%">
                  <c:v>0.40037468664623987</c:v>
                </c:pt>
                <c:pt idx="48" formatCode="0.0%">
                  <c:v>0.34401389337573318</c:v>
                </c:pt>
                <c:pt idx="49" formatCode="0.0%">
                  <c:v>0.35626902762585827</c:v>
                </c:pt>
                <c:pt idx="50" formatCode="0.0%">
                  <c:v>0.36370969252744068</c:v>
                </c:pt>
                <c:pt idx="51" formatCode="0.0%">
                  <c:v>0.37272077307107976</c:v>
                </c:pt>
                <c:pt idx="52" formatCode="0.0%">
                  <c:v>0.39370103507304094</c:v>
                </c:pt>
                <c:pt idx="53" formatCode="0.0%">
                  <c:v>0.40739617898108749</c:v>
                </c:pt>
                <c:pt idx="54" formatCode="0.0%">
                  <c:v>0.42368405541922644</c:v>
                </c:pt>
                <c:pt idx="55" formatCode="0.0%">
                  <c:v>0.42696515598632045</c:v>
                </c:pt>
                <c:pt idx="56" formatCode="0.0%">
                  <c:v>0.44240082508490453</c:v>
                </c:pt>
                <c:pt idx="57" formatCode="0.0%">
                  <c:v>0.48366639663073058</c:v>
                </c:pt>
                <c:pt idx="58" formatCode="0.0%">
                  <c:v>0.51920973810091342</c:v>
                </c:pt>
                <c:pt idx="59" formatCode="0.0%">
                  <c:v>0.54549973783788575</c:v>
                </c:pt>
                <c:pt idx="60" formatCode="0.0%">
                  <c:v>0.5759853578233981</c:v>
                </c:pt>
                <c:pt idx="61" formatCode="0.0%">
                  <c:v>0.57140572050815586</c:v>
                </c:pt>
                <c:pt idx="62" formatCode="0.0%">
                  <c:v>0.4924964862300733</c:v>
                </c:pt>
                <c:pt idx="63" formatCode="0.0%">
                  <c:v>0.54567733833125798</c:v>
                </c:pt>
                <c:pt idx="64" formatCode="0.0%">
                  <c:v>0.53491239996664697</c:v>
                </c:pt>
                <c:pt idx="65" formatCode="0.0%">
                  <c:v>0.51439324253926488</c:v>
                </c:pt>
                <c:pt idx="66" formatCode="0.0%">
                  <c:v>0.569086224766713</c:v>
                </c:pt>
                <c:pt idx="67" formatCode="0.0%">
                  <c:v>0.67277960342397169</c:v>
                </c:pt>
                <c:pt idx="68" formatCode="0.0%">
                  <c:v>0.45306528072486041</c:v>
                </c:pt>
                <c:pt idx="69" formatCode="0.0%">
                  <c:v>0.61197447698905993</c:v>
                </c:pt>
                <c:pt idx="70" formatCode="0.0%">
                  <c:v>0.72419489495782718</c:v>
                </c:pt>
                <c:pt idx="71" formatCode="0.0%">
                  <c:v>0.81770622901237033</c:v>
                </c:pt>
                <c:pt idx="72" formatCode="0.0%">
                  <c:v>0.80774408620094684</c:v>
                </c:pt>
                <c:pt idx="73" formatCode="0.0%">
                  <c:v>0.85584063909285202</c:v>
                </c:pt>
                <c:pt idx="74" formatCode="0.0%">
                  <c:v>0.88418878261037259</c:v>
                </c:pt>
                <c:pt idx="75" formatCode="0.0%">
                  <c:v>0.89243401415496482</c:v>
                </c:pt>
                <c:pt idx="76" formatCode="0.0%">
                  <c:v>0.86101572134698368</c:v>
                </c:pt>
                <c:pt idx="77" formatCode="0.0%">
                  <c:v>0.89697106184188291</c:v>
                </c:pt>
                <c:pt idx="78" formatCode="0.0%">
                  <c:v>0.91332206483937028</c:v>
                </c:pt>
                <c:pt idx="79" formatCode="0.0%">
                  <c:v>0.89932156124653995</c:v>
                </c:pt>
                <c:pt idx="80" formatCode="0.0%">
                  <c:v>0.88205526173651305</c:v>
                </c:pt>
                <c:pt idx="81" formatCode="0.0%">
                  <c:v>0.86071392641548872</c:v>
                </c:pt>
                <c:pt idx="82" formatCode="0.0%">
                  <c:v>0.86651441366015092</c:v>
                </c:pt>
                <c:pt idx="83" formatCode="0.0%">
                  <c:v>0.87297266162710541</c:v>
                </c:pt>
                <c:pt idx="84" formatCode="0.0%">
                  <c:v>0.87890599462638919</c:v>
                </c:pt>
                <c:pt idx="85" formatCode="0.0%">
                  <c:v>0.8988860122217277</c:v>
                </c:pt>
                <c:pt idx="86" formatCode="0.0%">
                  <c:v>0.90286979124324274</c:v>
                </c:pt>
                <c:pt idx="87" formatCode="0.0%">
                  <c:v>0.88609070610173657</c:v>
                </c:pt>
                <c:pt idx="88" formatCode="0.0%">
                  <c:v>0.8970986217268877</c:v>
                </c:pt>
                <c:pt idx="89" formatCode="0.0%">
                  <c:v>0.89273497116967659</c:v>
                </c:pt>
                <c:pt idx="90" formatCode="0.0%">
                  <c:v>0.92031127198805296</c:v>
                </c:pt>
                <c:pt idx="91" formatCode="0.0%">
                  <c:v>0.92948476626381515</c:v>
                </c:pt>
                <c:pt idx="92" formatCode="0.0%">
                  <c:v>0.93383904573000065</c:v>
                </c:pt>
                <c:pt idx="93" formatCode="0.0%">
                  <c:v>0.93663064281668607</c:v>
                </c:pt>
                <c:pt idx="94" formatCode="0.0%">
                  <c:v>0.95115251540997336</c:v>
                </c:pt>
                <c:pt idx="95" formatCode="0.0%">
                  <c:v>0.97018637954868725</c:v>
                </c:pt>
                <c:pt idx="96" formatCode="0.0%">
                  <c:v>0.91026868345769529</c:v>
                </c:pt>
                <c:pt idx="97" formatCode="0.0%">
                  <c:v>0.92648590552218979</c:v>
                </c:pt>
                <c:pt idx="98" formatCode="0.0%">
                  <c:v>0.9541323459941442</c:v>
                </c:pt>
                <c:pt idx="99" formatCode="0.0%">
                  <c:v>0.99621884256221493</c:v>
                </c:pt>
              </c:numCache>
            </c:numRef>
          </c:yVal>
          <c:smooth val="0"/>
          <c:extLst>
            <c:ext xmlns:c16="http://schemas.microsoft.com/office/drawing/2014/chart" uri="{C3380CC4-5D6E-409C-BE32-E72D297353CC}">
              <c16:uniqueId val="{00000000-A2E9-4235-A037-EB2CF3B4B608}"/>
            </c:ext>
          </c:extLst>
        </c:ser>
        <c:ser>
          <c:idx val="4"/>
          <c:order val="1"/>
          <c:tx>
            <c:v>10 % les plus aisés (top 1% exclu)</c:v>
          </c:tx>
          <c:spPr>
            <a:ln>
              <a:solidFill>
                <a:schemeClr val="accent5">
                  <a:lumMod val="75000"/>
                </a:schemeClr>
              </a:solidFill>
              <a:prstDash val="dash"/>
            </a:ln>
          </c:spPr>
          <c:marker>
            <c:symbol val="none"/>
          </c:marker>
          <c:xVal>
            <c:numRef>
              <c:f>Distribution!$A$4:$A$103</c:f>
              <c:numCache>
                <c:formatCode>General</c:formatCode>
                <c:ptCount val="100"/>
                <c:pt idx="0">
                  <c:v>2014</c:v>
                </c:pt>
                <c:pt idx="1">
                  <c:v>2013</c:v>
                </c:pt>
                <c:pt idx="2">
                  <c:v>2012</c:v>
                </c:pt>
                <c:pt idx="3">
                  <c:v>2011</c:v>
                </c:pt>
                <c:pt idx="4">
                  <c:v>2010</c:v>
                </c:pt>
                <c:pt idx="5">
                  <c:v>2009</c:v>
                </c:pt>
                <c:pt idx="6">
                  <c:v>2008</c:v>
                </c:pt>
                <c:pt idx="7">
                  <c:v>2007</c:v>
                </c:pt>
                <c:pt idx="8">
                  <c:v>2006</c:v>
                </c:pt>
                <c:pt idx="9">
                  <c:v>2005</c:v>
                </c:pt>
                <c:pt idx="10">
                  <c:v>2004</c:v>
                </c:pt>
                <c:pt idx="11">
                  <c:v>2003</c:v>
                </c:pt>
                <c:pt idx="12">
                  <c:v>2002</c:v>
                </c:pt>
                <c:pt idx="13">
                  <c:v>2001</c:v>
                </c:pt>
                <c:pt idx="14">
                  <c:v>2000</c:v>
                </c:pt>
                <c:pt idx="15">
                  <c:v>1999</c:v>
                </c:pt>
                <c:pt idx="16">
                  <c:v>1998</c:v>
                </c:pt>
                <c:pt idx="17">
                  <c:v>1997</c:v>
                </c:pt>
                <c:pt idx="18">
                  <c:v>1996</c:v>
                </c:pt>
                <c:pt idx="19">
                  <c:v>1995</c:v>
                </c:pt>
                <c:pt idx="20">
                  <c:v>1994</c:v>
                </c:pt>
                <c:pt idx="21">
                  <c:v>1993</c:v>
                </c:pt>
                <c:pt idx="22">
                  <c:v>1992</c:v>
                </c:pt>
                <c:pt idx="23">
                  <c:v>1991</c:v>
                </c:pt>
                <c:pt idx="24">
                  <c:v>1990</c:v>
                </c:pt>
                <c:pt idx="25">
                  <c:v>1989</c:v>
                </c:pt>
                <c:pt idx="26">
                  <c:v>1988</c:v>
                </c:pt>
                <c:pt idx="27">
                  <c:v>1987</c:v>
                </c:pt>
                <c:pt idx="28">
                  <c:v>1986</c:v>
                </c:pt>
                <c:pt idx="29">
                  <c:v>1985</c:v>
                </c:pt>
                <c:pt idx="30">
                  <c:v>1984</c:v>
                </c:pt>
                <c:pt idx="31">
                  <c:v>1983</c:v>
                </c:pt>
                <c:pt idx="32">
                  <c:v>1982</c:v>
                </c:pt>
                <c:pt idx="33">
                  <c:v>1981</c:v>
                </c:pt>
                <c:pt idx="34">
                  <c:v>1980</c:v>
                </c:pt>
                <c:pt idx="35">
                  <c:v>1979</c:v>
                </c:pt>
                <c:pt idx="36">
                  <c:v>1978</c:v>
                </c:pt>
                <c:pt idx="37">
                  <c:v>1977</c:v>
                </c:pt>
                <c:pt idx="38">
                  <c:v>1976</c:v>
                </c:pt>
                <c:pt idx="39">
                  <c:v>1975</c:v>
                </c:pt>
                <c:pt idx="40">
                  <c:v>1974</c:v>
                </c:pt>
                <c:pt idx="41">
                  <c:v>1973</c:v>
                </c:pt>
                <c:pt idx="42">
                  <c:v>1972</c:v>
                </c:pt>
                <c:pt idx="43">
                  <c:v>1971</c:v>
                </c:pt>
                <c:pt idx="44">
                  <c:v>1970</c:v>
                </c:pt>
                <c:pt idx="45">
                  <c:v>1969</c:v>
                </c:pt>
                <c:pt idx="46">
                  <c:v>1968</c:v>
                </c:pt>
                <c:pt idx="47">
                  <c:v>1967</c:v>
                </c:pt>
                <c:pt idx="48">
                  <c:v>1966</c:v>
                </c:pt>
                <c:pt idx="49">
                  <c:v>1965</c:v>
                </c:pt>
                <c:pt idx="50">
                  <c:v>1964</c:v>
                </c:pt>
                <c:pt idx="51">
                  <c:v>1963</c:v>
                </c:pt>
                <c:pt idx="52">
                  <c:v>1962</c:v>
                </c:pt>
                <c:pt idx="53">
                  <c:v>1961</c:v>
                </c:pt>
                <c:pt idx="54">
                  <c:v>1960</c:v>
                </c:pt>
                <c:pt idx="55">
                  <c:v>1959</c:v>
                </c:pt>
                <c:pt idx="56">
                  <c:v>1958</c:v>
                </c:pt>
                <c:pt idx="57">
                  <c:v>1957</c:v>
                </c:pt>
                <c:pt idx="58">
                  <c:v>1956</c:v>
                </c:pt>
                <c:pt idx="59">
                  <c:v>1955</c:v>
                </c:pt>
                <c:pt idx="60">
                  <c:v>1954</c:v>
                </c:pt>
                <c:pt idx="61">
                  <c:v>1953</c:v>
                </c:pt>
                <c:pt idx="62">
                  <c:v>1952</c:v>
                </c:pt>
                <c:pt idx="63">
                  <c:v>1951</c:v>
                </c:pt>
                <c:pt idx="64">
                  <c:v>1950</c:v>
                </c:pt>
                <c:pt idx="65">
                  <c:v>1949</c:v>
                </c:pt>
                <c:pt idx="66">
                  <c:v>1948</c:v>
                </c:pt>
                <c:pt idx="67">
                  <c:v>1947</c:v>
                </c:pt>
                <c:pt idx="68">
                  <c:v>1946</c:v>
                </c:pt>
                <c:pt idx="69">
                  <c:v>1945</c:v>
                </c:pt>
                <c:pt idx="70">
                  <c:v>1944</c:v>
                </c:pt>
                <c:pt idx="71">
                  <c:v>1943</c:v>
                </c:pt>
                <c:pt idx="72">
                  <c:v>1942</c:v>
                </c:pt>
                <c:pt idx="73">
                  <c:v>1941</c:v>
                </c:pt>
                <c:pt idx="74">
                  <c:v>1940</c:v>
                </c:pt>
                <c:pt idx="75">
                  <c:v>1939</c:v>
                </c:pt>
                <c:pt idx="76">
                  <c:v>1938</c:v>
                </c:pt>
                <c:pt idx="77">
                  <c:v>1937</c:v>
                </c:pt>
                <c:pt idx="78">
                  <c:v>1936</c:v>
                </c:pt>
                <c:pt idx="79">
                  <c:v>1935</c:v>
                </c:pt>
                <c:pt idx="80">
                  <c:v>1934</c:v>
                </c:pt>
                <c:pt idx="81">
                  <c:v>1933</c:v>
                </c:pt>
                <c:pt idx="82">
                  <c:v>1932</c:v>
                </c:pt>
                <c:pt idx="83">
                  <c:v>1931</c:v>
                </c:pt>
                <c:pt idx="84">
                  <c:v>1930</c:v>
                </c:pt>
                <c:pt idx="85">
                  <c:v>1929</c:v>
                </c:pt>
                <c:pt idx="86">
                  <c:v>1928</c:v>
                </c:pt>
                <c:pt idx="87">
                  <c:v>1927</c:v>
                </c:pt>
                <c:pt idx="88">
                  <c:v>1926</c:v>
                </c:pt>
                <c:pt idx="89">
                  <c:v>1925</c:v>
                </c:pt>
                <c:pt idx="90">
                  <c:v>1924</c:v>
                </c:pt>
                <c:pt idx="91">
                  <c:v>1923</c:v>
                </c:pt>
                <c:pt idx="92">
                  <c:v>1922</c:v>
                </c:pt>
                <c:pt idx="93">
                  <c:v>1921</c:v>
                </c:pt>
                <c:pt idx="94">
                  <c:v>1920</c:v>
                </c:pt>
                <c:pt idx="95">
                  <c:v>1919</c:v>
                </c:pt>
                <c:pt idx="96">
                  <c:v>1918</c:v>
                </c:pt>
                <c:pt idx="97">
                  <c:v>1917</c:v>
                </c:pt>
                <c:pt idx="98">
                  <c:v>1916</c:v>
                </c:pt>
                <c:pt idx="99">
                  <c:v>1915</c:v>
                </c:pt>
              </c:numCache>
            </c:numRef>
          </c:xVal>
          <c:yVal>
            <c:numRef>
              <c:f>Distribution!$F$4:$F$103</c:f>
              <c:numCache>
                <c:formatCode>General</c:formatCode>
                <c:ptCount val="100"/>
                <c:pt idx="1">
                  <c:v>0.35585379600524902</c:v>
                </c:pt>
                <c:pt idx="2">
                  <c:v>0.3585503697395323</c:v>
                </c:pt>
                <c:pt idx="3">
                  <c:v>0.36098697781562805</c:v>
                </c:pt>
                <c:pt idx="4">
                  <c:v>0.36236018935839337</c:v>
                </c:pt>
                <c:pt idx="5">
                  <c:v>0.36073244611422234</c:v>
                </c:pt>
                <c:pt idx="6">
                  <c:v>0.35812705755233765</c:v>
                </c:pt>
                <c:pt idx="7">
                  <c:v>0.34832637508710235</c:v>
                </c:pt>
                <c:pt idx="8">
                  <c:v>0.34031042456626898</c:v>
                </c:pt>
                <c:pt idx="9">
                  <c:v>0.3325830896695457</c:v>
                </c:pt>
                <c:pt idx="10">
                  <c:v>0.33057300249735538</c:v>
                </c:pt>
                <c:pt idx="11">
                  <c:v>0.33124755819638568</c:v>
                </c:pt>
                <c:pt idx="12">
                  <c:v>0.35858969887097669</c:v>
                </c:pt>
                <c:pt idx="13">
                  <c:v>0.37448171774546307</c:v>
                </c:pt>
                <c:pt idx="14">
                  <c:v>0.39260192712148029</c:v>
                </c:pt>
                <c:pt idx="15">
                  <c:v>0.38329319159189867</c:v>
                </c:pt>
                <c:pt idx="16">
                  <c:v>0.38910019397735601</c:v>
                </c:pt>
                <c:pt idx="17" formatCode="0.0%">
                  <c:v>0.37186657521118199</c:v>
                </c:pt>
                <c:pt idx="18" formatCode="0.0%">
                  <c:v>0.36677833128424636</c:v>
                </c:pt>
                <c:pt idx="19" formatCode="0.0%">
                  <c:v>0.3605264573160985</c:v>
                </c:pt>
                <c:pt idx="20" formatCode="0.0%">
                  <c:v>0.36310381973791095</c:v>
                </c:pt>
                <c:pt idx="21" formatCode="0.0%">
                  <c:v>0.36454584494031911</c:v>
                </c:pt>
                <c:pt idx="22" formatCode="0.0%">
                  <c:v>0.37026561336875619</c:v>
                </c:pt>
                <c:pt idx="23" formatCode="0.0%">
                  <c:v>0.36758833152897474</c:v>
                </c:pt>
                <c:pt idx="24" formatCode="0.0%">
                  <c:v>0.36492847846475562</c:v>
                </c:pt>
                <c:pt idx="25" formatCode="0.0%">
                  <c:v>0.36286422121903672</c:v>
                </c:pt>
                <c:pt idx="26" formatCode="0.0%">
                  <c:v>0.37068594363686785</c:v>
                </c:pt>
                <c:pt idx="27" formatCode="0.0%">
                  <c:v>0.37011708415407174</c:v>
                </c:pt>
                <c:pt idx="28" formatCode="0.0%">
                  <c:v>0.37305917489591983</c:v>
                </c:pt>
                <c:pt idx="29" formatCode="0.0%">
                  <c:v>0.36838477449742518</c:v>
                </c:pt>
                <c:pt idx="30" formatCode="0.0%">
                  <c:v>0.36555513018766933</c:v>
                </c:pt>
                <c:pt idx="31" formatCode="0.0%">
                  <c:v>0.36413772460472854</c:v>
                </c:pt>
                <c:pt idx="32" formatCode="0.0%">
                  <c:v>0.35316698286308373</c:v>
                </c:pt>
                <c:pt idx="33" formatCode="0.0%">
                  <c:v>0.35372832762163892</c:v>
                </c:pt>
                <c:pt idx="34" formatCode="0.0%">
                  <c:v>0.347564634197078</c:v>
                </c:pt>
                <c:pt idx="35" formatCode="0.0%">
                  <c:v>0.35089281032176162</c:v>
                </c:pt>
                <c:pt idx="36" formatCode="0.0%">
                  <c:v>0.35324495271565098</c:v>
                </c:pt>
                <c:pt idx="37" formatCode="0.0%">
                  <c:v>0.3708531459412483</c:v>
                </c:pt>
                <c:pt idx="38" formatCode="0.0%">
                  <c:v>0.35527857010499564</c:v>
                </c:pt>
                <c:pt idx="39" formatCode="0.0%">
                  <c:v>0.35798201675434066</c:v>
                </c:pt>
                <c:pt idx="40" formatCode="0.0%">
                  <c:v>0.36077945647133458</c:v>
                </c:pt>
                <c:pt idx="41" formatCode="0.0%">
                  <c:v>0.36587073293424527</c:v>
                </c:pt>
                <c:pt idx="42" formatCode="0.0%">
                  <c:v>0.36591079404473287</c:v>
                </c:pt>
                <c:pt idx="43" formatCode="0.0%">
                  <c:v>0.37422442591821597</c:v>
                </c:pt>
                <c:pt idx="44" formatCode="0.0%">
                  <c:v>0.37615028557543739</c:v>
                </c:pt>
                <c:pt idx="45" formatCode="0.0%">
                  <c:v>0.37137689959581743</c:v>
                </c:pt>
                <c:pt idx="46" formatCode="0.0%">
                  <c:v>0.36710994179839934</c:v>
                </c:pt>
                <c:pt idx="47" formatCode="0.0%">
                  <c:v>0.32812674732159774</c:v>
                </c:pt>
                <c:pt idx="48" formatCode="0.0%">
                  <c:v>0.35418907743572048</c:v>
                </c:pt>
                <c:pt idx="49" formatCode="0.0%">
                  <c:v>0.36406032488043621</c:v>
                </c:pt>
                <c:pt idx="50" formatCode="0.0%">
                  <c:v>0.36188875448658397</c:v>
                </c:pt>
                <c:pt idx="51" formatCode="0.0%">
                  <c:v>0.36763688311237031</c:v>
                </c:pt>
                <c:pt idx="52" formatCode="0.0%">
                  <c:v>0.37180068937259253</c:v>
                </c:pt>
                <c:pt idx="53" formatCode="0.0%">
                  <c:v>0.37062396532550446</c:v>
                </c:pt>
                <c:pt idx="54" formatCode="0.0%">
                  <c:v>0.37765275700410955</c:v>
                </c:pt>
                <c:pt idx="55" formatCode="0.0%">
                  <c:v>0.39603772798588954</c:v>
                </c:pt>
                <c:pt idx="56" formatCode="0.0%">
                  <c:v>0.37824897375960087</c:v>
                </c:pt>
                <c:pt idx="57" formatCode="0.0%">
                  <c:v>0.36667017560441212</c:v>
                </c:pt>
                <c:pt idx="58" formatCode="0.0%">
                  <c:v>0.34834646023634985</c:v>
                </c:pt>
                <c:pt idx="59" formatCode="0.0%">
                  <c:v>0.34038683960618099</c:v>
                </c:pt>
                <c:pt idx="60" formatCode="0.0%">
                  <c:v>0.31897992262857522</c:v>
                </c:pt>
                <c:pt idx="61" formatCode="0.0%">
                  <c:v>0.32021668849003937</c:v>
                </c:pt>
                <c:pt idx="62" formatCode="0.0%">
                  <c:v>0.36707020549029429</c:v>
                </c:pt>
                <c:pt idx="63" formatCode="0.0%">
                  <c:v>0.35718339689262724</c:v>
                </c:pt>
                <c:pt idx="64" formatCode="0.0%">
                  <c:v>0.3284167660905627</c:v>
                </c:pt>
                <c:pt idx="65" formatCode="0.0%">
                  <c:v>0.33385250716763382</c:v>
                </c:pt>
                <c:pt idx="66" formatCode="0.0%">
                  <c:v>0.31728181341068784</c:v>
                </c:pt>
                <c:pt idx="67" formatCode="0.0%">
                  <c:v>0.2316691721739832</c:v>
                </c:pt>
                <c:pt idx="68" formatCode="0.0%">
                  <c:v>0.35508409180613942</c:v>
                </c:pt>
                <c:pt idx="69" formatCode="0.0%">
                  <c:v>0.3016548186170227</c:v>
                </c:pt>
                <c:pt idx="70" formatCode="0.0%">
                  <c:v>0.25108579945419662</c:v>
                </c:pt>
                <c:pt idx="71" formatCode="0.0%">
                  <c:v>0.16547680456928671</c:v>
                </c:pt>
                <c:pt idx="72" formatCode="0.0%">
                  <c:v>0.16219634704850749</c:v>
                </c:pt>
                <c:pt idx="73" formatCode="0.0%">
                  <c:v>0.12369656481254332</c:v>
                </c:pt>
                <c:pt idx="74" formatCode="0.0%">
                  <c:v>0.10164099595091591</c:v>
                </c:pt>
                <c:pt idx="75" formatCode="0.0%">
                  <c:v>9.4390094474307018E-2</c:v>
                </c:pt>
                <c:pt idx="76" formatCode="0.0%">
                  <c:v>0.11637043915024037</c:v>
                </c:pt>
                <c:pt idx="77" formatCode="0.0%">
                  <c:v>8.9968746785163756E-2</c:v>
                </c:pt>
                <c:pt idx="78" formatCode="0.0%">
                  <c:v>7.8897413042236852E-2</c:v>
                </c:pt>
                <c:pt idx="79" formatCode="0.0%">
                  <c:v>9.2710682177861603E-2</c:v>
                </c:pt>
                <c:pt idx="80" formatCode="0.0%">
                  <c:v>0.10829432445284981</c:v>
                </c:pt>
                <c:pt idx="81" formatCode="0.0%">
                  <c:v>0.12716715146851776</c:v>
                </c:pt>
                <c:pt idx="82" formatCode="0.0%">
                  <c:v>0.1213129265293249</c:v>
                </c:pt>
                <c:pt idx="83" formatCode="0.0%">
                  <c:v>0.11374330206613481</c:v>
                </c:pt>
                <c:pt idx="84" formatCode="0.0%">
                  <c:v>0.106198312471942</c:v>
                </c:pt>
                <c:pt idx="85" formatCode="0.0%">
                  <c:v>9.0478226437209264E-2</c:v>
                </c:pt>
                <c:pt idx="86" formatCode="0.0%">
                  <c:v>8.8612709452092764E-2</c:v>
                </c:pt>
                <c:pt idx="87" formatCode="0.0%">
                  <c:v>0.10059340347699552</c:v>
                </c:pt>
                <c:pt idx="88" formatCode="0.0%">
                  <c:v>9.2550601468686322E-2</c:v>
                </c:pt>
                <c:pt idx="89" formatCode="0.0%">
                  <c:v>9.8777570814530091E-2</c:v>
                </c:pt>
                <c:pt idx="90" formatCode="0.0%">
                  <c:v>7.5784135523329743E-2</c:v>
                </c:pt>
                <c:pt idx="91" formatCode="0.0%">
                  <c:v>6.7674756633963828E-2</c:v>
                </c:pt>
                <c:pt idx="92" formatCode="0.0%">
                  <c:v>6.5601710551771997E-2</c:v>
                </c:pt>
                <c:pt idx="93" formatCode="0.0%">
                  <c:v>6.1438043036978529E-2</c:v>
                </c:pt>
                <c:pt idx="94" formatCode="0.0%">
                  <c:v>4.8847484590026635E-2</c:v>
                </c:pt>
                <c:pt idx="95" formatCode="0.0%">
                  <c:v>2.981362045131275E-2</c:v>
                </c:pt>
                <c:pt idx="96" formatCode="0.0%">
                  <c:v>8.9731316542304707E-2</c:v>
                </c:pt>
                <c:pt idx="97" formatCode="0.0%">
                  <c:v>7.351409447781021E-2</c:v>
                </c:pt>
                <c:pt idx="98" formatCode="0.0%">
                  <c:v>4.5867654005855796E-2</c:v>
                </c:pt>
                <c:pt idx="99" formatCode="0.0%">
                  <c:v>3.7811574377850654E-3</c:v>
                </c:pt>
              </c:numCache>
            </c:numRef>
          </c:yVal>
          <c:smooth val="0"/>
          <c:extLst>
            <c:ext xmlns:c16="http://schemas.microsoft.com/office/drawing/2014/chart" uri="{C3380CC4-5D6E-409C-BE32-E72D297353CC}">
              <c16:uniqueId val="{00000001-A2E9-4235-A037-EB2CF3B4B608}"/>
            </c:ext>
          </c:extLst>
        </c:ser>
        <c:ser>
          <c:idx val="2"/>
          <c:order val="2"/>
          <c:tx>
            <c:v>90% les moins riches</c:v>
          </c:tx>
          <c:spPr>
            <a:ln>
              <a:solidFill>
                <a:schemeClr val="accent5"/>
              </a:solidFill>
              <a:prstDash val="sysDot"/>
            </a:ln>
          </c:spPr>
          <c:marker>
            <c:symbol val="none"/>
          </c:marker>
          <c:xVal>
            <c:numRef>
              <c:f>Distribution!$A$4:$A$103</c:f>
              <c:numCache>
                <c:formatCode>General</c:formatCode>
                <c:ptCount val="100"/>
                <c:pt idx="0">
                  <c:v>2014</c:v>
                </c:pt>
                <c:pt idx="1">
                  <c:v>2013</c:v>
                </c:pt>
                <c:pt idx="2">
                  <c:v>2012</c:v>
                </c:pt>
                <c:pt idx="3">
                  <c:v>2011</c:v>
                </c:pt>
                <c:pt idx="4">
                  <c:v>2010</c:v>
                </c:pt>
                <c:pt idx="5">
                  <c:v>2009</c:v>
                </c:pt>
                <c:pt idx="6">
                  <c:v>2008</c:v>
                </c:pt>
                <c:pt idx="7">
                  <c:v>2007</c:v>
                </c:pt>
                <c:pt idx="8">
                  <c:v>2006</c:v>
                </c:pt>
                <c:pt idx="9">
                  <c:v>2005</c:v>
                </c:pt>
                <c:pt idx="10">
                  <c:v>2004</c:v>
                </c:pt>
                <c:pt idx="11">
                  <c:v>2003</c:v>
                </c:pt>
                <c:pt idx="12">
                  <c:v>2002</c:v>
                </c:pt>
                <c:pt idx="13">
                  <c:v>2001</c:v>
                </c:pt>
                <c:pt idx="14">
                  <c:v>2000</c:v>
                </c:pt>
                <c:pt idx="15">
                  <c:v>1999</c:v>
                </c:pt>
                <c:pt idx="16">
                  <c:v>1998</c:v>
                </c:pt>
                <c:pt idx="17">
                  <c:v>1997</c:v>
                </c:pt>
                <c:pt idx="18">
                  <c:v>1996</c:v>
                </c:pt>
                <c:pt idx="19">
                  <c:v>1995</c:v>
                </c:pt>
                <c:pt idx="20">
                  <c:v>1994</c:v>
                </c:pt>
                <c:pt idx="21">
                  <c:v>1993</c:v>
                </c:pt>
                <c:pt idx="22">
                  <c:v>1992</c:v>
                </c:pt>
                <c:pt idx="23">
                  <c:v>1991</c:v>
                </c:pt>
                <c:pt idx="24">
                  <c:v>1990</c:v>
                </c:pt>
                <c:pt idx="25">
                  <c:v>1989</c:v>
                </c:pt>
                <c:pt idx="26">
                  <c:v>1988</c:v>
                </c:pt>
                <c:pt idx="27">
                  <c:v>1987</c:v>
                </c:pt>
                <c:pt idx="28">
                  <c:v>1986</c:v>
                </c:pt>
                <c:pt idx="29">
                  <c:v>1985</c:v>
                </c:pt>
                <c:pt idx="30">
                  <c:v>1984</c:v>
                </c:pt>
                <c:pt idx="31">
                  <c:v>1983</c:v>
                </c:pt>
                <c:pt idx="32">
                  <c:v>1982</c:v>
                </c:pt>
                <c:pt idx="33">
                  <c:v>1981</c:v>
                </c:pt>
                <c:pt idx="34">
                  <c:v>1980</c:v>
                </c:pt>
                <c:pt idx="35">
                  <c:v>1979</c:v>
                </c:pt>
                <c:pt idx="36">
                  <c:v>1978</c:v>
                </c:pt>
                <c:pt idx="37">
                  <c:v>1977</c:v>
                </c:pt>
                <c:pt idx="38">
                  <c:v>1976</c:v>
                </c:pt>
                <c:pt idx="39">
                  <c:v>1975</c:v>
                </c:pt>
                <c:pt idx="40">
                  <c:v>1974</c:v>
                </c:pt>
                <c:pt idx="41">
                  <c:v>1973</c:v>
                </c:pt>
                <c:pt idx="42">
                  <c:v>1972</c:v>
                </c:pt>
                <c:pt idx="43">
                  <c:v>1971</c:v>
                </c:pt>
                <c:pt idx="44">
                  <c:v>1970</c:v>
                </c:pt>
                <c:pt idx="45">
                  <c:v>1969</c:v>
                </c:pt>
                <c:pt idx="46">
                  <c:v>1968</c:v>
                </c:pt>
                <c:pt idx="47">
                  <c:v>1967</c:v>
                </c:pt>
                <c:pt idx="48">
                  <c:v>1966</c:v>
                </c:pt>
                <c:pt idx="49">
                  <c:v>1965</c:v>
                </c:pt>
                <c:pt idx="50">
                  <c:v>1964</c:v>
                </c:pt>
                <c:pt idx="51">
                  <c:v>1963</c:v>
                </c:pt>
                <c:pt idx="52">
                  <c:v>1962</c:v>
                </c:pt>
                <c:pt idx="53">
                  <c:v>1961</c:v>
                </c:pt>
                <c:pt idx="54">
                  <c:v>1960</c:v>
                </c:pt>
                <c:pt idx="55">
                  <c:v>1959</c:v>
                </c:pt>
                <c:pt idx="56">
                  <c:v>1958</c:v>
                </c:pt>
                <c:pt idx="57">
                  <c:v>1957</c:v>
                </c:pt>
                <c:pt idx="58">
                  <c:v>1956</c:v>
                </c:pt>
                <c:pt idx="59">
                  <c:v>1955</c:v>
                </c:pt>
                <c:pt idx="60">
                  <c:v>1954</c:v>
                </c:pt>
                <c:pt idx="61">
                  <c:v>1953</c:v>
                </c:pt>
                <c:pt idx="62">
                  <c:v>1952</c:v>
                </c:pt>
                <c:pt idx="63">
                  <c:v>1951</c:v>
                </c:pt>
                <c:pt idx="64">
                  <c:v>1950</c:v>
                </c:pt>
                <c:pt idx="65">
                  <c:v>1949</c:v>
                </c:pt>
                <c:pt idx="66">
                  <c:v>1948</c:v>
                </c:pt>
                <c:pt idx="67">
                  <c:v>1947</c:v>
                </c:pt>
                <c:pt idx="68">
                  <c:v>1946</c:v>
                </c:pt>
                <c:pt idx="69">
                  <c:v>1945</c:v>
                </c:pt>
                <c:pt idx="70">
                  <c:v>1944</c:v>
                </c:pt>
                <c:pt idx="71">
                  <c:v>1943</c:v>
                </c:pt>
                <c:pt idx="72">
                  <c:v>1942</c:v>
                </c:pt>
                <c:pt idx="73">
                  <c:v>1941</c:v>
                </c:pt>
                <c:pt idx="74">
                  <c:v>1940</c:v>
                </c:pt>
                <c:pt idx="75">
                  <c:v>1939</c:v>
                </c:pt>
                <c:pt idx="76">
                  <c:v>1938</c:v>
                </c:pt>
                <c:pt idx="77">
                  <c:v>1937</c:v>
                </c:pt>
                <c:pt idx="78">
                  <c:v>1936</c:v>
                </c:pt>
                <c:pt idx="79">
                  <c:v>1935</c:v>
                </c:pt>
                <c:pt idx="80">
                  <c:v>1934</c:v>
                </c:pt>
                <c:pt idx="81">
                  <c:v>1933</c:v>
                </c:pt>
                <c:pt idx="82">
                  <c:v>1932</c:v>
                </c:pt>
                <c:pt idx="83">
                  <c:v>1931</c:v>
                </c:pt>
                <c:pt idx="84">
                  <c:v>1930</c:v>
                </c:pt>
                <c:pt idx="85">
                  <c:v>1929</c:v>
                </c:pt>
                <c:pt idx="86">
                  <c:v>1928</c:v>
                </c:pt>
                <c:pt idx="87">
                  <c:v>1927</c:v>
                </c:pt>
                <c:pt idx="88">
                  <c:v>1926</c:v>
                </c:pt>
                <c:pt idx="89">
                  <c:v>1925</c:v>
                </c:pt>
                <c:pt idx="90">
                  <c:v>1924</c:v>
                </c:pt>
                <c:pt idx="91">
                  <c:v>1923</c:v>
                </c:pt>
                <c:pt idx="92">
                  <c:v>1922</c:v>
                </c:pt>
                <c:pt idx="93">
                  <c:v>1921</c:v>
                </c:pt>
                <c:pt idx="94">
                  <c:v>1920</c:v>
                </c:pt>
                <c:pt idx="95">
                  <c:v>1919</c:v>
                </c:pt>
                <c:pt idx="96">
                  <c:v>1918</c:v>
                </c:pt>
                <c:pt idx="97">
                  <c:v>1917</c:v>
                </c:pt>
                <c:pt idx="98">
                  <c:v>1916</c:v>
                </c:pt>
                <c:pt idx="99">
                  <c:v>1915</c:v>
                </c:pt>
              </c:numCache>
            </c:numRef>
          </c:xVal>
          <c:yVal>
            <c:numRef>
              <c:f>Distribution!$B$4:$B$103</c:f>
              <c:numCache>
                <c:formatCode>0%</c:formatCode>
                <c:ptCount val="100"/>
                <c:pt idx="1">
                  <c:v>0.40597552061080899</c:v>
                </c:pt>
                <c:pt idx="2">
                  <c:v>0.4034474690755207</c:v>
                </c:pt>
                <c:pt idx="3">
                  <c:v>0.39879965782165527</c:v>
                </c:pt>
                <c:pt idx="4">
                  <c:v>0.39623343944549566</c:v>
                </c:pt>
                <c:pt idx="5">
                  <c:v>0.39321920275688166</c:v>
                </c:pt>
                <c:pt idx="6">
                  <c:v>0.39555372794469168</c:v>
                </c:pt>
                <c:pt idx="7">
                  <c:v>0.39708047111829098</c:v>
                </c:pt>
                <c:pt idx="8">
                  <c:v>0.42577080925305671</c:v>
                </c:pt>
                <c:pt idx="9">
                  <c:v>0.45171334346135467</c:v>
                </c:pt>
                <c:pt idx="10">
                  <c:v>0.47727145751317362</c:v>
                </c:pt>
                <c:pt idx="11">
                  <c:v>0.483426183462143</c:v>
                </c:pt>
                <c:pt idx="12">
                  <c:v>0.48438603679339098</c:v>
                </c:pt>
                <c:pt idx="13">
                  <c:v>0.44507252176602669</c:v>
                </c:pt>
                <c:pt idx="14">
                  <c:v>0.42528365055719997</c:v>
                </c:pt>
                <c:pt idx="15">
                  <c:v>0.40160765250523861</c:v>
                </c:pt>
                <c:pt idx="16">
                  <c:v>0.41854859391848231</c:v>
                </c:pt>
                <c:pt idx="17" formatCode="0.0%">
                  <c:v>0.34198134088126808</c:v>
                </c:pt>
                <c:pt idx="18" formatCode="0.0%">
                  <c:v>0.35050177978404573</c:v>
                </c:pt>
                <c:pt idx="19" formatCode="0.0%">
                  <c:v>0.36551869898015599</c:v>
                </c:pt>
                <c:pt idx="20" formatCode="0.0%">
                  <c:v>0.36688823140101978</c:v>
                </c:pt>
                <c:pt idx="21" formatCode="0.0%">
                  <c:v>0.35953882254680836</c:v>
                </c:pt>
                <c:pt idx="22" formatCode="0.0%">
                  <c:v>0.3585502680324244</c:v>
                </c:pt>
                <c:pt idx="23" formatCode="0.0%">
                  <c:v>0.35346963984591384</c:v>
                </c:pt>
                <c:pt idx="24" formatCode="0.0%">
                  <c:v>0.34509719131048344</c:v>
                </c:pt>
                <c:pt idx="25" formatCode="0.0%">
                  <c:v>0.34421379282859899</c:v>
                </c:pt>
                <c:pt idx="26" formatCode="0.0%">
                  <c:v>0.34211949154624721</c:v>
                </c:pt>
                <c:pt idx="27" formatCode="0.0%">
                  <c:v>0.34715254486356106</c:v>
                </c:pt>
                <c:pt idx="28" formatCode="0.0%">
                  <c:v>0.36213239776675832</c:v>
                </c:pt>
                <c:pt idx="29" formatCode="0.0%">
                  <c:v>0.37274115857861201</c:v>
                </c:pt>
                <c:pt idx="30" formatCode="0.0%">
                  <c:v>0.38048808993435801</c:v>
                </c:pt>
                <c:pt idx="31" formatCode="0.0%">
                  <c:v>0.38510037648532924</c:v>
                </c:pt>
                <c:pt idx="32" formatCode="0.0%">
                  <c:v>0.37802334627616407</c:v>
                </c:pt>
                <c:pt idx="33" formatCode="0.0%">
                  <c:v>0.36419750255821826</c:v>
                </c:pt>
                <c:pt idx="34" formatCode="0.0%">
                  <c:v>0.36566778676457834</c:v>
                </c:pt>
                <c:pt idx="35" formatCode="0.0%">
                  <c:v>0.37777297389099218</c:v>
                </c:pt>
                <c:pt idx="36" formatCode="0.0%">
                  <c:v>0.3805640511057049</c:v>
                </c:pt>
                <c:pt idx="37" formatCode="0.0%">
                  <c:v>0.35656106686939792</c:v>
                </c:pt>
                <c:pt idx="38" formatCode="0.0%">
                  <c:v>0.36117703669503043</c:v>
                </c:pt>
                <c:pt idx="39" formatCode="0.0%">
                  <c:v>0.35136643517538513</c:v>
                </c:pt>
                <c:pt idx="40" formatCode="0.0%">
                  <c:v>0.33522563884600498</c:v>
                </c:pt>
                <c:pt idx="41" formatCode="0.0%">
                  <c:v>0.30737318162853422</c:v>
                </c:pt>
                <c:pt idx="42" formatCode="0.0%">
                  <c:v>0.31716884942288071</c:v>
                </c:pt>
                <c:pt idx="43" formatCode="0.0%">
                  <c:v>0.3028692034637005</c:v>
                </c:pt>
                <c:pt idx="44" formatCode="0.0%">
                  <c:v>0.30065455840289712</c:v>
                </c:pt>
                <c:pt idx="45" formatCode="0.0%">
                  <c:v>0.2946108197286188</c:v>
                </c:pt>
                <c:pt idx="46" formatCode="0.0%">
                  <c:v>0.28248117973755593</c:v>
                </c:pt>
                <c:pt idx="47" formatCode="0.0%">
                  <c:v>0.27149856603216238</c:v>
                </c:pt>
                <c:pt idx="48" formatCode="0.0%">
                  <c:v>0.30179702918854634</c:v>
                </c:pt>
                <c:pt idx="49" formatCode="0.0%">
                  <c:v>0.27967064749370552</c:v>
                </c:pt>
                <c:pt idx="50" formatCode="0.0%">
                  <c:v>0.27440155298597535</c:v>
                </c:pt>
                <c:pt idx="51" formatCode="0.0%">
                  <c:v>0.25964234381654994</c:v>
                </c:pt>
                <c:pt idx="52" formatCode="0.0%">
                  <c:v>0.23449827555436653</c:v>
                </c:pt>
                <c:pt idx="53" formatCode="0.0%">
                  <c:v>0.22197985569340806</c:v>
                </c:pt>
                <c:pt idx="54" formatCode="0.0%">
                  <c:v>0.19866318757666401</c:v>
                </c:pt>
                <c:pt idx="55" formatCode="0.0%">
                  <c:v>0.17699711602779</c:v>
                </c:pt>
                <c:pt idx="56" formatCode="0.0%">
                  <c:v>0.1793502011554946</c:v>
                </c:pt>
                <c:pt idx="57" formatCode="0.0%">
                  <c:v>0.1496634277648573</c:v>
                </c:pt>
                <c:pt idx="58" formatCode="0.0%">
                  <c:v>0.13244380166273673</c:v>
                </c:pt>
                <c:pt idx="59" formatCode="0.0%">
                  <c:v>0.11411342255593326</c:v>
                </c:pt>
                <c:pt idx="60" formatCode="0.0%">
                  <c:v>0.10503471954802668</c:v>
                </c:pt>
                <c:pt idx="61" formatCode="0.0%">
                  <c:v>0.10837759100180477</c:v>
                </c:pt>
                <c:pt idx="62" formatCode="0.0%">
                  <c:v>0.14043330827963241</c:v>
                </c:pt>
                <c:pt idx="63" formatCode="0.0%">
                  <c:v>9.7139264776114786E-2</c:v>
                </c:pt>
                <c:pt idx="64" formatCode="0.0%">
                  <c:v>0.13667083394279034</c:v>
                </c:pt>
                <c:pt idx="65" formatCode="0.0%">
                  <c:v>0.1517542502931013</c:v>
                </c:pt>
                <c:pt idx="66" formatCode="0.0%">
                  <c:v>0.11363196182259916</c:v>
                </c:pt>
                <c:pt idx="67" formatCode="0.0%">
                  <c:v>9.555122440204511E-2</c:v>
                </c:pt>
                <c:pt idx="68" formatCode="0.0%">
                  <c:v>0.19185062746900017</c:v>
                </c:pt>
                <c:pt idx="69" formatCode="0.0%">
                  <c:v>8.6370704393917364E-2</c:v>
                </c:pt>
                <c:pt idx="70" formatCode="0.0%">
                  <c:v>2.4719305587976192E-2</c:v>
                </c:pt>
                <c:pt idx="71" formatCode="0.0%">
                  <c:v>1.681696641834296E-2</c:v>
                </c:pt>
                <c:pt idx="72" formatCode="0.0%">
                  <c:v>3.0059566750545663E-2</c:v>
                </c:pt>
                <c:pt idx="73" formatCode="0.0%">
                  <c:v>2.0462796094604663E-2</c:v>
                </c:pt>
                <c:pt idx="74" formatCode="0.0%">
                  <c:v>1.4170221438711494E-2</c:v>
                </c:pt>
                <c:pt idx="75" formatCode="0.0%">
                  <c:v>1.3175891370728166E-2</c:v>
                </c:pt>
                <c:pt idx="76" formatCode="0.0%">
                  <c:v>2.2613839502775956E-2</c:v>
                </c:pt>
                <c:pt idx="77" formatCode="0.0%">
                  <c:v>1.3060191372953334E-2</c:v>
                </c:pt>
                <c:pt idx="78" formatCode="0.0%">
                  <c:v>7.780522118392863E-3</c:v>
                </c:pt>
                <c:pt idx="79" formatCode="0.0%">
                  <c:v>7.9677565755984503E-3</c:v>
                </c:pt>
                <c:pt idx="80" formatCode="0.0%">
                  <c:v>9.6504138106371373E-3</c:v>
                </c:pt>
                <c:pt idx="81" formatCode="0.0%">
                  <c:v>1.2118922115993525E-2</c:v>
                </c:pt>
                <c:pt idx="82" formatCode="0.0%">
                  <c:v>1.2172659810524178E-2</c:v>
                </c:pt>
                <c:pt idx="83" formatCode="0.0%">
                  <c:v>1.3284036306759783E-2</c:v>
                </c:pt>
                <c:pt idx="84" formatCode="0.0%">
                  <c:v>1.4895692901668811E-2</c:v>
                </c:pt>
                <c:pt idx="85" formatCode="0.0%">
                  <c:v>1.0635761341063033E-2</c:v>
                </c:pt>
                <c:pt idx="86" formatCode="0.0%">
                  <c:v>8.5174993046644998E-3</c:v>
                </c:pt>
                <c:pt idx="87" formatCode="0.0%">
                  <c:v>1.3315890421267906E-2</c:v>
                </c:pt>
                <c:pt idx="88" formatCode="0.0%">
                  <c:v>1.0350776804425976E-2</c:v>
                </c:pt>
                <c:pt idx="89" formatCode="0.0%">
                  <c:v>8.4874580157933144E-3</c:v>
                </c:pt>
                <c:pt idx="90" formatCode="0.0%">
                  <c:v>3.9045924886172978E-3</c:v>
                </c:pt>
                <c:pt idx="91" formatCode="0.0%">
                  <c:v>2.8404771022210173E-3</c:v>
                </c:pt>
                <c:pt idx="92" formatCode="0.0%">
                  <c:v>5.5924371822735353E-4</c:v>
                </c:pt>
                <c:pt idx="93" formatCode="0.0%">
                  <c:v>1.9313141463354055E-3</c:v>
                </c:pt>
                <c:pt idx="94" formatCode="0.0%">
                  <c:v>0</c:v>
                </c:pt>
                <c:pt idx="95" formatCode="0.0%">
                  <c:v>0</c:v>
                </c:pt>
              </c:numCache>
            </c:numRef>
          </c:yVal>
          <c:smooth val="0"/>
          <c:extLst>
            <c:ext xmlns:c16="http://schemas.microsoft.com/office/drawing/2014/chart" uri="{C3380CC4-5D6E-409C-BE32-E72D297353CC}">
              <c16:uniqueId val="{00000002-A2E9-4235-A037-EB2CF3B4B608}"/>
            </c:ext>
          </c:extLst>
        </c:ser>
        <c:dLbls>
          <c:showLegendKey val="0"/>
          <c:showVal val="0"/>
          <c:showCatName val="0"/>
          <c:showSerName val="0"/>
          <c:showPercent val="0"/>
          <c:showBubbleSize val="0"/>
        </c:dLbls>
        <c:axId val="110471040"/>
        <c:axId val="110472576"/>
      </c:scatterChart>
      <c:valAx>
        <c:axId val="110471040"/>
        <c:scaling>
          <c:orientation val="minMax"/>
          <c:max val="2014"/>
          <c:min val="1914"/>
        </c:scaling>
        <c:delete val="0"/>
        <c:axPos val="b"/>
        <c:numFmt formatCode="General" sourceLinked="1"/>
        <c:majorTickMark val="out"/>
        <c:minorTickMark val="in"/>
        <c:tickLblPos val="nextTo"/>
        <c:crossAx val="110472576"/>
        <c:crosses val="autoZero"/>
        <c:crossBetween val="midCat"/>
        <c:minorUnit val="1"/>
      </c:valAx>
      <c:valAx>
        <c:axId val="110472576"/>
        <c:scaling>
          <c:orientation val="minMax"/>
          <c:max val="1"/>
          <c:min val="0"/>
        </c:scaling>
        <c:delete val="0"/>
        <c:axPos val="l"/>
        <c:majorGridlines>
          <c:spPr>
            <a:ln>
              <a:noFill/>
            </a:ln>
          </c:spPr>
        </c:majorGridlines>
        <c:title>
          <c:tx>
            <c:rich>
              <a:bodyPr rot="-5400000" vert="horz"/>
              <a:lstStyle/>
              <a:p>
                <a:pPr>
                  <a:defRPr/>
                </a:pPr>
                <a:r>
                  <a:rPr lang="en-US"/>
                  <a:t>Part dans l'impôt total</a:t>
                </a:r>
              </a:p>
            </c:rich>
          </c:tx>
          <c:overlay val="0"/>
        </c:title>
        <c:numFmt formatCode="0%" sourceLinked="0"/>
        <c:majorTickMark val="out"/>
        <c:minorTickMark val="none"/>
        <c:tickLblPos val="nextTo"/>
        <c:crossAx val="110471040"/>
        <c:crosses val="autoZero"/>
        <c:crossBetween val="midCat"/>
      </c:valAx>
      <c:spPr>
        <a:ln>
          <a:noFill/>
        </a:ln>
      </c:spPr>
    </c:plotArea>
    <c:legend>
      <c:legendPos val="b"/>
      <c:layout>
        <c:manualLayout>
          <c:xMode val="edge"/>
          <c:yMode val="edge"/>
          <c:x val="0.6217596190093102"/>
          <c:y val="5.3610600307383328E-2"/>
          <c:w val="0.33152664617092203"/>
          <c:h val="0.14252462462244664"/>
        </c:manualLayout>
      </c:layout>
      <c:overlay val="0"/>
      <c:spPr>
        <a:ln>
          <a:solidFill>
            <a:schemeClr val="tx1"/>
          </a:solidFill>
        </a:ln>
      </c:spPr>
    </c:legend>
    <c:plotVisOnly val="1"/>
    <c:dispBlanksAs val="gap"/>
    <c:showDLblsOverMax val="0"/>
  </c:chart>
  <c:spPr>
    <a:ln>
      <a:noFill/>
    </a:ln>
  </c:spPr>
  <c:txPr>
    <a:bodyPr/>
    <a:lstStyle/>
    <a:p>
      <a:pPr>
        <a:defRPr sz="1400"/>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898286864780242E-2"/>
          <c:y val="2.3241990857620593E-2"/>
          <c:w val="0.88586885268822468"/>
          <c:h val="0.9157677693214028"/>
        </c:manualLayout>
      </c:layout>
      <c:lineChart>
        <c:grouping val="standard"/>
        <c:varyColors val="0"/>
        <c:ser>
          <c:idx val="0"/>
          <c:order val="0"/>
          <c:tx>
            <c:strRef>
              <c:f>Foyers!$D$7</c:f>
              <c:strCache>
                <c:ptCount val="1"/>
                <c:pt idx="0">
                  <c:v>Part de foyers imposables</c:v>
                </c:pt>
              </c:strCache>
            </c:strRef>
          </c:tx>
          <c:spPr>
            <a:ln>
              <a:solidFill>
                <a:schemeClr val="accent5">
                  <a:lumMod val="75000"/>
                </a:schemeClr>
              </a:solidFill>
            </a:ln>
          </c:spPr>
          <c:marker>
            <c:symbol val="none"/>
          </c:marker>
          <c:cat>
            <c:numRef>
              <c:f>Foyers!$A$8:$A$108</c:f>
              <c:numCache>
                <c:formatCode>General</c:formatCode>
                <c:ptCount val="101"/>
                <c:pt idx="0">
                  <c:v>1914</c:v>
                </c:pt>
                <c:pt idx="1">
                  <c:v>1915</c:v>
                </c:pt>
                <c:pt idx="2">
                  <c:v>1916</c:v>
                </c:pt>
                <c:pt idx="3">
                  <c:v>1917</c:v>
                </c:pt>
                <c:pt idx="4">
                  <c:v>1918</c:v>
                </c:pt>
                <c:pt idx="5">
                  <c:v>1919</c:v>
                </c:pt>
                <c:pt idx="6">
                  <c:v>1920</c:v>
                </c:pt>
                <c:pt idx="7">
                  <c:v>1921</c:v>
                </c:pt>
                <c:pt idx="8">
                  <c:v>1922</c:v>
                </c:pt>
                <c:pt idx="9">
                  <c:v>1923</c:v>
                </c:pt>
                <c:pt idx="10">
                  <c:v>1924</c:v>
                </c:pt>
                <c:pt idx="11">
                  <c:v>1925</c:v>
                </c:pt>
                <c:pt idx="12">
                  <c:v>1926</c:v>
                </c:pt>
                <c:pt idx="13">
                  <c:v>1927</c:v>
                </c:pt>
                <c:pt idx="14">
                  <c:v>1928</c:v>
                </c:pt>
                <c:pt idx="15">
                  <c:v>1929</c:v>
                </c:pt>
                <c:pt idx="16">
                  <c:v>1930</c:v>
                </c:pt>
                <c:pt idx="17">
                  <c:v>1931</c:v>
                </c:pt>
                <c:pt idx="18">
                  <c:v>1932</c:v>
                </c:pt>
                <c:pt idx="19">
                  <c:v>1933</c:v>
                </c:pt>
                <c:pt idx="20">
                  <c:v>1934</c:v>
                </c:pt>
                <c:pt idx="21">
                  <c:v>1935</c:v>
                </c:pt>
                <c:pt idx="22">
                  <c:v>1936</c:v>
                </c:pt>
                <c:pt idx="23">
                  <c:v>1937</c:v>
                </c:pt>
                <c:pt idx="24">
                  <c:v>1938</c:v>
                </c:pt>
                <c:pt idx="25">
                  <c:v>1939</c:v>
                </c:pt>
                <c:pt idx="26">
                  <c:v>1940</c:v>
                </c:pt>
                <c:pt idx="27">
                  <c:v>1941</c:v>
                </c:pt>
                <c:pt idx="28">
                  <c:v>1942</c:v>
                </c:pt>
                <c:pt idx="29">
                  <c:v>1943</c:v>
                </c:pt>
                <c:pt idx="30">
                  <c:v>1944</c:v>
                </c:pt>
                <c:pt idx="31">
                  <c:v>1945</c:v>
                </c:pt>
                <c:pt idx="32">
                  <c:v>1946</c:v>
                </c:pt>
                <c:pt idx="33">
                  <c:v>1947</c:v>
                </c:pt>
                <c:pt idx="34">
                  <c:v>1948</c:v>
                </c:pt>
                <c:pt idx="35">
                  <c:v>1949</c:v>
                </c:pt>
                <c:pt idx="36">
                  <c:v>1950</c:v>
                </c:pt>
                <c:pt idx="37">
                  <c:v>1951</c:v>
                </c:pt>
                <c:pt idx="38">
                  <c:v>1952</c:v>
                </c:pt>
                <c:pt idx="39">
                  <c:v>1953</c:v>
                </c:pt>
                <c:pt idx="40">
                  <c:v>1954</c:v>
                </c:pt>
                <c:pt idx="41">
                  <c:v>1955</c:v>
                </c:pt>
                <c:pt idx="42">
                  <c:v>1956</c:v>
                </c:pt>
                <c:pt idx="43">
                  <c:v>1957</c:v>
                </c:pt>
                <c:pt idx="44">
                  <c:v>1958</c:v>
                </c:pt>
                <c:pt idx="45">
                  <c:v>1959</c:v>
                </c:pt>
                <c:pt idx="46">
                  <c:v>1960</c:v>
                </c:pt>
                <c:pt idx="47">
                  <c:v>1961</c:v>
                </c:pt>
                <c:pt idx="48">
                  <c:v>1962</c:v>
                </c:pt>
                <c:pt idx="49">
                  <c:v>1963</c:v>
                </c:pt>
                <c:pt idx="50">
                  <c:v>1964</c:v>
                </c:pt>
                <c:pt idx="51">
                  <c:v>1965</c:v>
                </c:pt>
                <c:pt idx="52">
                  <c:v>1966</c:v>
                </c:pt>
                <c:pt idx="53">
                  <c:v>1967</c:v>
                </c:pt>
                <c:pt idx="54">
                  <c:v>1968</c:v>
                </c:pt>
                <c:pt idx="55">
                  <c:v>1969</c:v>
                </c:pt>
                <c:pt idx="56">
                  <c:v>1970</c:v>
                </c:pt>
                <c:pt idx="57">
                  <c:v>1971</c:v>
                </c:pt>
                <c:pt idx="58">
                  <c:v>1972</c:v>
                </c:pt>
                <c:pt idx="59">
                  <c:v>1973</c:v>
                </c:pt>
                <c:pt idx="60">
                  <c:v>1974</c:v>
                </c:pt>
                <c:pt idx="61">
                  <c:v>1975</c:v>
                </c:pt>
                <c:pt idx="62">
                  <c:v>1976</c:v>
                </c:pt>
                <c:pt idx="63">
                  <c:v>1977</c:v>
                </c:pt>
                <c:pt idx="64">
                  <c:v>1978</c:v>
                </c:pt>
                <c:pt idx="65">
                  <c:v>1979</c:v>
                </c:pt>
                <c:pt idx="66">
                  <c:v>1980</c:v>
                </c:pt>
                <c:pt idx="67">
                  <c:v>1981</c:v>
                </c:pt>
                <c:pt idx="68">
                  <c:v>1982</c:v>
                </c:pt>
                <c:pt idx="69">
                  <c:v>1983</c:v>
                </c:pt>
                <c:pt idx="70">
                  <c:v>1984</c:v>
                </c:pt>
                <c:pt idx="71">
                  <c:v>1985</c:v>
                </c:pt>
                <c:pt idx="72">
                  <c:v>1986</c:v>
                </c:pt>
                <c:pt idx="73">
                  <c:v>1987</c:v>
                </c:pt>
                <c:pt idx="74">
                  <c:v>1988</c:v>
                </c:pt>
                <c:pt idx="75">
                  <c:v>1989</c:v>
                </c:pt>
                <c:pt idx="76">
                  <c:v>1990</c:v>
                </c:pt>
                <c:pt idx="77">
                  <c:v>1991</c:v>
                </c:pt>
                <c:pt idx="78">
                  <c:v>1992</c:v>
                </c:pt>
                <c:pt idx="79">
                  <c:v>1993</c:v>
                </c:pt>
                <c:pt idx="80">
                  <c:v>1994</c:v>
                </c:pt>
                <c:pt idx="81">
                  <c:v>1995</c:v>
                </c:pt>
                <c:pt idx="82">
                  <c:v>1996</c:v>
                </c:pt>
                <c:pt idx="83">
                  <c:v>1997</c:v>
                </c:pt>
                <c:pt idx="84">
                  <c:v>1998</c:v>
                </c:pt>
                <c:pt idx="85">
                  <c:v>1999</c:v>
                </c:pt>
                <c:pt idx="86">
                  <c:v>2000</c:v>
                </c:pt>
                <c:pt idx="87">
                  <c:v>2001</c:v>
                </c:pt>
                <c:pt idx="88">
                  <c:v>2002</c:v>
                </c:pt>
                <c:pt idx="89">
                  <c:v>2003</c:v>
                </c:pt>
                <c:pt idx="90">
                  <c:v>2004</c:v>
                </c:pt>
                <c:pt idx="91">
                  <c:v>2005</c:v>
                </c:pt>
                <c:pt idx="92">
                  <c:v>2006</c:v>
                </c:pt>
                <c:pt idx="93">
                  <c:v>2007</c:v>
                </c:pt>
                <c:pt idx="94">
                  <c:v>2008</c:v>
                </c:pt>
                <c:pt idx="95">
                  <c:v>2009</c:v>
                </c:pt>
                <c:pt idx="96">
                  <c:v>2010</c:v>
                </c:pt>
                <c:pt idx="97">
                  <c:v>2011</c:v>
                </c:pt>
                <c:pt idx="98">
                  <c:v>2012</c:v>
                </c:pt>
                <c:pt idx="99">
                  <c:v>2013</c:v>
                </c:pt>
                <c:pt idx="100">
                  <c:v>2014</c:v>
                </c:pt>
              </c:numCache>
            </c:numRef>
          </c:cat>
          <c:val>
            <c:numRef>
              <c:f>Foyers!$D$8:$D$108</c:f>
              <c:numCache>
                <c:formatCode>0.0%</c:formatCode>
                <c:ptCount val="101"/>
                <c:pt idx="1">
                  <c:v>1.7052690184357927E-2</c:v>
                </c:pt>
                <c:pt idx="2">
                  <c:v>3.1179808355979142E-2</c:v>
                </c:pt>
                <c:pt idx="3">
                  <c:v>3.9172523302607495E-2</c:v>
                </c:pt>
                <c:pt idx="4">
                  <c:v>4.5570531032605055E-2</c:v>
                </c:pt>
                <c:pt idx="5">
                  <c:v>3.5909697227664662E-2</c:v>
                </c:pt>
                <c:pt idx="6">
                  <c:v>6.5040409571446148E-2</c:v>
                </c:pt>
                <c:pt idx="7">
                  <c:v>7.3048431895894092E-2</c:v>
                </c:pt>
                <c:pt idx="8">
                  <c:v>6.6439386989331231E-2</c:v>
                </c:pt>
                <c:pt idx="9">
                  <c:v>7.6963093695664772E-2</c:v>
                </c:pt>
                <c:pt idx="10">
                  <c:v>9.415001162535494E-2</c:v>
                </c:pt>
                <c:pt idx="11">
                  <c:v>0.12115531343830263</c:v>
                </c:pt>
                <c:pt idx="12">
                  <c:v>0.16032195650115175</c:v>
                </c:pt>
                <c:pt idx="13">
                  <c:v>0.17854256286037326</c:v>
                </c:pt>
                <c:pt idx="14">
                  <c:v>0.12142594170865895</c:v>
                </c:pt>
                <c:pt idx="15">
                  <c:v>0.11688700781722358</c:v>
                </c:pt>
                <c:pt idx="16">
                  <c:v>0.12988636737992695</c:v>
                </c:pt>
                <c:pt idx="17">
                  <c:v>0.1243468112925898</c:v>
                </c:pt>
                <c:pt idx="18">
                  <c:v>0.11463842997346342</c:v>
                </c:pt>
                <c:pt idx="19">
                  <c:v>0.11423927481900302</c:v>
                </c:pt>
                <c:pt idx="20">
                  <c:v>0.10364004215755429</c:v>
                </c:pt>
                <c:pt idx="21">
                  <c:v>9.6764301513412518E-2</c:v>
                </c:pt>
                <c:pt idx="22">
                  <c:v>9.7031322361473715E-2</c:v>
                </c:pt>
                <c:pt idx="23">
                  <c:v>0.13537427221895787</c:v>
                </c:pt>
                <c:pt idx="24">
                  <c:v>0.16526190807722763</c:v>
                </c:pt>
                <c:pt idx="25">
                  <c:v>0.13001363351846179</c:v>
                </c:pt>
                <c:pt idx="26">
                  <c:v>0.11601558876126575</c:v>
                </c:pt>
                <c:pt idx="27">
                  <c:v>0.17782668709649738</c:v>
                </c:pt>
                <c:pt idx="28">
                  <c:v>0.24970768204217955</c:v>
                </c:pt>
                <c:pt idx="29">
                  <c:v>0.13388233046098225</c:v>
                </c:pt>
                <c:pt idx="30">
                  <c:v>0.18424889609233663</c:v>
                </c:pt>
                <c:pt idx="31">
                  <c:v>0.10168523859913976</c:v>
                </c:pt>
                <c:pt idx="32">
                  <c:v>0.25089932523623232</c:v>
                </c:pt>
                <c:pt idx="33">
                  <c:v>8.9286904804993461E-2</c:v>
                </c:pt>
                <c:pt idx="34">
                  <c:v>0.15996545110183966</c:v>
                </c:pt>
                <c:pt idx="35">
                  <c:v>0.20123266702406692</c:v>
                </c:pt>
                <c:pt idx="36">
                  <c:v>0.17462288051511934</c:v>
                </c:pt>
                <c:pt idx="37">
                  <c:v>0.14831828408244102</c:v>
                </c:pt>
                <c:pt idx="38">
                  <c:v>0.19478414516873235</c:v>
                </c:pt>
                <c:pt idx="39">
                  <c:v>0.17777921102263708</c:v>
                </c:pt>
                <c:pt idx="40">
                  <c:v>0.17959383363411366</c:v>
                </c:pt>
                <c:pt idx="41">
                  <c:v>0.21334293835843052</c:v>
                </c:pt>
                <c:pt idx="42">
                  <c:v>0.24695947554754469</c:v>
                </c:pt>
                <c:pt idx="43">
                  <c:v>0.24602737014724621</c:v>
                </c:pt>
                <c:pt idx="44">
                  <c:v>0.27352063830534923</c:v>
                </c:pt>
                <c:pt idx="45">
                  <c:v>0.27391255215411187</c:v>
                </c:pt>
                <c:pt idx="46">
                  <c:v>0.29313075180889442</c:v>
                </c:pt>
                <c:pt idx="47">
                  <c:v>0.32457371465047385</c:v>
                </c:pt>
                <c:pt idx="48">
                  <c:v>0.354861565377526</c:v>
                </c:pt>
                <c:pt idx="49">
                  <c:v>0.39464593607326981</c:v>
                </c:pt>
                <c:pt idx="50">
                  <c:v>0.42224128482642664</c:v>
                </c:pt>
                <c:pt idx="51">
                  <c:v>0.42825920186089911</c:v>
                </c:pt>
                <c:pt idx="52">
                  <c:v>0.44408466039987643</c:v>
                </c:pt>
                <c:pt idx="53">
                  <c:v>0.4719000168185144</c:v>
                </c:pt>
                <c:pt idx="54">
                  <c:v>0.51238554836629346</c:v>
                </c:pt>
                <c:pt idx="55">
                  <c:v>0.5065647422878814</c:v>
                </c:pt>
                <c:pt idx="56">
                  <c:v>0.49983757959492742</c:v>
                </c:pt>
                <c:pt idx="57">
                  <c:v>0.51603294256489329</c:v>
                </c:pt>
                <c:pt idx="58">
                  <c:v>0.53121221280635711</c:v>
                </c:pt>
                <c:pt idx="59">
                  <c:v>0.55162713386160589</c:v>
                </c:pt>
                <c:pt idx="60">
                  <c:v>0.57615499808576975</c:v>
                </c:pt>
                <c:pt idx="61">
                  <c:v>0.6034093893010124</c:v>
                </c:pt>
                <c:pt idx="62">
                  <c:v>0.63308839417130169</c:v>
                </c:pt>
                <c:pt idx="63">
                  <c:v>0.61681490669767303</c:v>
                </c:pt>
                <c:pt idx="64">
                  <c:v>0.63490460057510434</c:v>
                </c:pt>
                <c:pt idx="65">
                  <c:v>0.64696429913132891</c:v>
                </c:pt>
                <c:pt idx="66">
                  <c:v>0.65180533111063954</c:v>
                </c:pt>
                <c:pt idx="67">
                  <c:v>0.6339544564353542</c:v>
                </c:pt>
                <c:pt idx="68">
                  <c:v>0.63672391699829967</c:v>
                </c:pt>
                <c:pt idx="69">
                  <c:v>0.62768341122670468</c:v>
                </c:pt>
                <c:pt idx="70">
                  <c:v>0.61897185448776415</c:v>
                </c:pt>
                <c:pt idx="71">
                  <c:v>0.60660533968740105</c:v>
                </c:pt>
                <c:pt idx="72">
                  <c:v>0.52141971556249411</c:v>
                </c:pt>
                <c:pt idx="73">
                  <c:v>0.50751583957391322</c:v>
                </c:pt>
                <c:pt idx="74">
                  <c:v>0.50278709172297587</c:v>
                </c:pt>
                <c:pt idx="75">
                  <c:v>0.50737994358413241</c:v>
                </c:pt>
                <c:pt idx="76">
                  <c:v>0.51005342092877692</c:v>
                </c:pt>
                <c:pt idx="77">
                  <c:v>0.51186526849725078</c:v>
                </c:pt>
                <c:pt idx="78">
                  <c:v>0.50783598526813289</c:v>
                </c:pt>
                <c:pt idx="79">
                  <c:v>0.50433660135251945</c:v>
                </c:pt>
                <c:pt idx="80">
                  <c:v>0.49903519634109011</c:v>
                </c:pt>
                <c:pt idx="81">
                  <c:v>0.50594010880450735</c:v>
                </c:pt>
                <c:pt idx="82">
                  <c:v>0.48761362630067578</c:v>
                </c:pt>
                <c:pt idx="83">
                  <c:v>0.49719530154705738</c:v>
                </c:pt>
                <c:pt idx="84">
                  <c:v>0.52734213986838741</c:v>
                </c:pt>
                <c:pt idx="85">
                  <c:v>0.52012383900928805</c:v>
                </c:pt>
                <c:pt idx="86">
                  <c:v>0.48807211363360442</c:v>
                </c:pt>
                <c:pt idx="87">
                  <c:v>0.47044025157232705</c:v>
                </c:pt>
                <c:pt idx="88">
                  <c:v>0.47437636374358672</c:v>
                </c:pt>
                <c:pt idx="89">
                  <c:v>0.46964197566712157</c:v>
                </c:pt>
                <c:pt idx="90">
                  <c:v>0.46989163864217759</c:v>
                </c:pt>
                <c:pt idx="91">
                  <c:v>0.48242638465266091</c:v>
                </c:pt>
                <c:pt idx="92">
                  <c:v>0.46056338028169019</c:v>
                </c:pt>
                <c:pt idx="93">
                  <c:v>0.46966921966921965</c:v>
                </c:pt>
                <c:pt idx="94">
                  <c:v>0.43369057433360814</c:v>
                </c:pt>
                <c:pt idx="95">
                  <c:v>0.45957539823492449</c:v>
                </c:pt>
                <c:pt idx="96">
                  <c:v>0.46568189811433058</c:v>
                </c:pt>
                <c:pt idx="97">
                  <c:v>0.49881835669139873</c:v>
                </c:pt>
                <c:pt idx="98">
                  <c:v>0.52295751633986931</c:v>
                </c:pt>
              </c:numCache>
            </c:numRef>
          </c:val>
          <c:smooth val="0"/>
          <c:extLst>
            <c:ext xmlns:c16="http://schemas.microsoft.com/office/drawing/2014/chart" uri="{C3380CC4-5D6E-409C-BE32-E72D297353CC}">
              <c16:uniqueId val="{00000000-6D03-4E9E-A1C2-174C6C1BD1DE}"/>
            </c:ext>
          </c:extLst>
        </c:ser>
        <c:dLbls>
          <c:showLegendKey val="0"/>
          <c:showVal val="0"/>
          <c:showCatName val="0"/>
          <c:showSerName val="0"/>
          <c:showPercent val="0"/>
          <c:showBubbleSize val="0"/>
        </c:dLbls>
        <c:smooth val="0"/>
        <c:axId val="111577728"/>
        <c:axId val="111604096"/>
      </c:lineChart>
      <c:catAx>
        <c:axId val="111577728"/>
        <c:scaling>
          <c:orientation val="minMax"/>
        </c:scaling>
        <c:delete val="0"/>
        <c:axPos val="b"/>
        <c:numFmt formatCode="General" sourceLinked="1"/>
        <c:majorTickMark val="out"/>
        <c:minorTickMark val="none"/>
        <c:tickLblPos val="nextTo"/>
        <c:crossAx val="111604096"/>
        <c:crosses val="autoZero"/>
        <c:auto val="1"/>
        <c:lblAlgn val="ctr"/>
        <c:lblOffset val="100"/>
        <c:tickLblSkip val="10"/>
        <c:tickMarkSkip val="10"/>
        <c:noMultiLvlLbl val="0"/>
      </c:catAx>
      <c:valAx>
        <c:axId val="111604096"/>
        <c:scaling>
          <c:orientation val="minMax"/>
        </c:scaling>
        <c:delete val="0"/>
        <c:axPos val="l"/>
        <c:majorGridlines>
          <c:spPr>
            <a:ln>
              <a:noFill/>
            </a:ln>
          </c:spPr>
        </c:majorGridlines>
        <c:title>
          <c:tx>
            <c:rich>
              <a:bodyPr rot="-5400000" vert="horz"/>
              <a:lstStyle/>
              <a:p>
                <a:pPr>
                  <a:defRPr/>
                </a:pPr>
                <a:r>
                  <a:rPr lang="en-US"/>
                  <a:t>En pourcentage du nombre de foyers</a:t>
                </a:r>
              </a:p>
            </c:rich>
          </c:tx>
          <c:overlay val="0"/>
        </c:title>
        <c:numFmt formatCode="0%" sourceLinked="0"/>
        <c:majorTickMark val="out"/>
        <c:minorTickMark val="none"/>
        <c:tickLblPos val="nextTo"/>
        <c:crossAx val="111577728"/>
        <c:crosses val="autoZero"/>
        <c:crossBetween val="between"/>
      </c:valAx>
      <c:spPr>
        <a:noFill/>
        <a:ln>
          <a:noFill/>
        </a:ln>
      </c:spPr>
    </c:plotArea>
    <c:plotVisOnly val="1"/>
    <c:dispBlanksAs val="gap"/>
    <c:showDLblsOverMax val="0"/>
  </c:chart>
  <c:spPr>
    <a:ln>
      <a:noFill/>
    </a:ln>
  </c:spPr>
  <c:txPr>
    <a:bodyPr/>
    <a:lstStyle/>
    <a:p>
      <a:pPr>
        <a:defRPr sz="1400"/>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9.429282959044899E-2"/>
          <c:y val="2.3241990857620593E-2"/>
          <c:w val="0.84317141623372682"/>
          <c:h val="0.91786116717314803"/>
        </c:manualLayout>
      </c:layout>
      <c:scatterChart>
        <c:scatterStyle val="smoothMarker"/>
        <c:varyColors val="0"/>
        <c:ser>
          <c:idx val="0"/>
          <c:order val="0"/>
          <c:tx>
            <c:v>Seuil supérieur du barème (axe de gauche)</c:v>
          </c:tx>
          <c:spPr>
            <a:ln>
              <a:solidFill>
                <a:schemeClr val="accent5">
                  <a:lumMod val="75000"/>
                </a:schemeClr>
              </a:solidFill>
              <a:prstDash val="dash"/>
            </a:ln>
          </c:spPr>
          <c:marker>
            <c:symbol val="none"/>
          </c:marker>
          <c:xVal>
            <c:numRef>
              <c:f>Top!$A$2:$A$100</c:f>
              <c:numCache>
                <c:formatCode>General</c:formatCode>
                <c:ptCount val="99"/>
                <c:pt idx="0">
                  <c:v>2013</c:v>
                </c:pt>
                <c:pt idx="1">
                  <c:v>2012</c:v>
                </c:pt>
                <c:pt idx="2">
                  <c:v>2011</c:v>
                </c:pt>
                <c:pt idx="3">
                  <c:v>2010</c:v>
                </c:pt>
                <c:pt idx="4">
                  <c:v>2009</c:v>
                </c:pt>
                <c:pt idx="5">
                  <c:v>2008</c:v>
                </c:pt>
                <c:pt idx="6">
                  <c:v>2007</c:v>
                </c:pt>
                <c:pt idx="7">
                  <c:v>2006</c:v>
                </c:pt>
                <c:pt idx="8">
                  <c:v>2005</c:v>
                </c:pt>
                <c:pt idx="9">
                  <c:v>2004</c:v>
                </c:pt>
                <c:pt idx="10">
                  <c:v>2003</c:v>
                </c:pt>
                <c:pt idx="11">
                  <c:v>2002</c:v>
                </c:pt>
                <c:pt idx="12">
                  <c:v>2001</c:v>
                </c:pt>
                <c:pt idx="13">
                  <c:v>2000</c:v>
                </c:pt>
                <c:pt idx="14">
                  <c:v>1999</c:v>
                </c:pt>
                <c:pt idx="15">
                  <c:v>1998</c:v>
                </c:pt>
                <c:pt idx="16">
                  <c:v>1997</c:v>
                </c:pt>
                <c:pt idx="17">
                  <c:v>1996</c:v>
                </c:pt>
                <c:pt idx="18">
                  <c:v>1995</c:v>
                </c:pt>
                <c:pt idx="19">
                  <c:v>1994</c:v>
                </c:pt>
                <c:pt idx="20">
                  <c:v>1993</c:v>
                </c:pt>
                <c:pt idx="21">
                  <c:v>1992</c:v>
                </c:pt>
                <c:pt idx="22">
                  <c:v>1991</c:v>
                </c:pt>
                <c:pt idx="23">
                  <c:v>1990</c:v>
                </c:pt>
                <c:pt idx="24">
                  <c:v>1989</c:v>
                </c:pt>
                <c:pt idx="25">
                  <c:v>1988</c:v>
                </c:pt>
                <c:pt idx="26">
                  <c:v>1987</c:v>
                </c:pt>
                <c:pt idx="27">
                  <c:v>1986</c:v>
                </c:pt>
                <c:pt idx="28">
                  <c:v>1985</c:v>
                </c:pt>
                <c:pt idx="29">
                  <c:v>1984</c:v>
                </c:pt>
                <c:pt idx="30">
                  <c:v>1983</c:v>
                </c:pt>
                <c:pt idx="31">
                  <c:v>1982</c:v>
                </c:pt>
                <c:pt idx="32">
                  <c:v>1981</c:v>
                </c:pt>
                <c:pt idx="33">
                  <c:v>1980</c:v>
                </c:pt>
                <c:pt idx="34">
                  <c:v>1979</c:v>
                </c:pt>
                <c:pt idx="35">
                  <c:v>1978</c:v>
                </c:pt>
                <c:pt idx="36">
                  <c:v>1977</c:v>
                </c:pt>
                <c:pt idx="37">
                  <c:v>1976</c:v>
                </c:pt>
                <c:pt idx="38">
                  <c:v>1975</c:v>
                </c:pt>
                <c:pt idx="39">
                  <c:v>1974</c:v>
                </c:pt>
                <c:pt idx="40">
                  <c:v>1973</c:v>
                </c:pt>
                <c:pt idx="41">
                  <c:v>1972</c:v>
                </c:pt>
                <c:pt idx="42">
                  <c:v>1971</c:v>
                </c:pt>
                <c:pt idx="43">
                  <c:v>1970</c:v>
                </c:pt>
                <c:pt idx="44">
                  <c:v>1969</c:v>
                </c:pt>
                <c:pt idx="45">
                  <c:v>1968</c:v>
                </c:pt>
                <c:pt idx="46">
                  <c:v>1967</c:v>
                </c:pt>
                <c:pt idx="47">
                  <c:v>1966</c:v>
                </c:pt>
                <c:pt idx="48">
                  <c:v>1965</c:v>
                </c:pt>
                <c:pt idx="49">
                  <c:v>1964</c:v>
                </c:pt>
                <c:pt idx="50">
                  <c:v>1963</c:v>
                </c:pt>
                <c:pt idx="51">
                  <c:v>1962</c:v>
                </c:pt>
                <c:pt idx="52">
                  <c:v>1961</c:v>
                </c:pt>
                <c:pt idx="53">
                  <c:v>1960</c:v>
                </c:pt>
                <c:pt idx="54">
                  <c:v>1959</c:v>
                </c:pt>
                <c:pt idx="55">
                  <c:v>1958</c:v>
                </c:pt>
                <c:pt idx="56">
                  <c:v>1957</c:v>
                </c:pt>
                <c:pt idx="57">
                  <c:v>1956</c:v>
                </c:pt>
                <c:pt idx="58">
                  <c:v>1955</c:v>
                </c:pt>
                <c:pt idx="59">
                  <c:v>1954</c:v>
                </c:pt>
                <c:pt idx="60">
                  <c:v>1953</c:v>
                </c:pt>
                <c:pt idx="61">
                  <c:v>1952</c:v>
                </c:pt>
                <c:pt idx="62">
                  <c:v>1951</c:v>
                </c:pt>
                <c:pt idx="63">
                  <c:v>1950</c:v>
                </c:pt>
                <c:pt idx="64">
                  <c:v>1949</c:v>
                </c:pt>
                <c:pt idx="65">
                  <c:v>1948</c:v>
                </c:pt>
                <c:pt idx="66">
                  <c:v>1947</c:v>
                </c:pt>
                <c:pt idx="67">
                  <c:v>1946</c:v>
                </c:pt>
                <c:pt idx="68">
                  <c:v>1945</c:v>
                </c:pt>
                <c:pt idx="69">
                  <c:v>1944</c:v>
                </c:pt>
                <c:pt idx="70">
                  <c:v>1943</c:v>
                </c:pt>
                <c:pt idx="71">
                  <c:v>1942</c:v>
                </c:pt>
                <c:pt idx="72">
                  <c:v>1941</c:v>
                </c:pt>
                <c:pt idx="73">
                  <c:v>1940</c:v>
                </c:pt>
                <c:pt idx="74">
                  <c:v>1939</c:v>
                </c:pt>
                <c:pt idx="75">
                  <c:v>1938</c:v>
                </c:pt>
                <c:pt idx="76">
                  <c:v>1937</c:v>
                </c:pt>
                <c:pt idx="77">
                  <c:v>1936</c:v>
                </c:pt>
                <c:pt idx="78">
                  <c:v>1935</c:v>
                </c:pt>
                <c:pt idx="79">
                  <c:v>1934</c:v>
                </c:pt>
                <c:pt idx="80">
                  <c:v>1933</c:v>
                </c:pt>
                <c:pt idx="81">
                  <c:v>1932</c:v>
                </c:pt>
                <c:pt idx="82">
                  <c:v>1931</c:v>
                </c:pt>
                <c:pt idx="83">
                  <c:v>1930</c:v>
                </c:pt>
                <c:pt idx="84">
                  <c:v>1929</c:v>
                </c:pt>
                <c:pt idx="85">
                  <c:v>1928</c:v>
                </c:pt>
                <c:pt idx="86">
                  <c:v>1927</c:v>
                </c:pt>
                <c:pt idx="87">
                  <c:v>1926</c:v>
                </c:pt>
                <c:pt idx="88">
                  <c:v>1925</c:v>
                </c:pt>
                <c:pt idx="89">
                  <c:v>1924</c:v>
                </c:pt>
                <c:pt idx="90">
                  <c:v>1923</c:v>
                </c:pt>
                <c:pt idx="91">
                  <c:v>1922</c:v>
                </c:pt>
                <c:pt idx="92">
                  <c:v>1921</c:v>
                </c:pt>
                <c:pt idx="93">
                  <c:v>1920</c:v>
                </c:pt>
                <c:pt idx="94">
                  <c:v>1919</c:v>
                </c:pt>
                <c:pt idx="95">
                  <c:v>1918</c:v>
                </c:pt>
                <c:pt idx="96">
                  <c:v>1917</c:v>
                </c:pt>
                <c:pt idx="97">
                  <c:v>1916</c:v>
                </c:pt>
                <c:pt idx="98">
                  <c:v>1915</c:v>
                </c:pt>
              </c:numCache>
            </c:numRef>
          </c:xVal>
          <c:yVal>
            <c:numRef>
              <c:f>Top!$Q$2:$Q$100</c:f>
              <c:numCache>
                <c:formatCode>#,##0\ "€"</c:formatCode>
                <c:ptCount val="99"/>
                <c:pt idx="0">
                  <c:v>151200</c:v>
                </c:pt>
                <c:pt idx="1">
                  <c:v>151917.18911320844</c:v>
                </c:pt>
                <c:pt idx="2">
                  <c:v>72399.559692988652</c:v>
                </c:pt>
                <c:pt idx="3">
                  <c:v>72876.33673042641</c:v>
                </c:pt>
                <c:pt idx="4">
                  <c:v>71830.292370579322</c:v>
                </c:pt>
                <c:pt idx="5">
                  <c:v>72432.006961054271</c:v>
                </c:pt>
                <c:pt idx="6">
                  <c:v>70854.055923760447</c:v>
                </c:pt>
                <c:pt idx="7">
                  <c:v>70436.269778234462</c:v>
                </c:pt>
                <c:pt idx="8">
                  <c:v>52835.397079296534</c:v>
                </c:pt>
                <c:pt idx="9">
                  <c:v>52382.24735236328</c:v>
                </c:pt>
                <c:pt idx="10">
                  <c:v>51983.415440117329</c:v>
                </c:pt>
                <c:pt idx="11">
                  <c:v>51542.326571271573</c:v>
                </c:pt>
                <c:pt idx="12">
                  <c:v>51059.37262028391</c:v>
                </c:pt>
                <c:pt idx="13">
                  <c:v>50630.418159667919</c:v>
                </c:pt>
                <c:pt idx="14">
                  <c:v>50040.357735153586</c:v>
                </c:pt>
                <c:pt idx="15">
                  <c:v>49943.195344491032</c:v>
                </c:pt>
                <c:pt idx="16">
                  <c:v>49807.306851686837</c:v>
                </c:pt>
                <c:pt idx="17">
                  <c:v>49699.386628372304</c:v>
                </c:pt>
                <c:pt idx="18">
                  <c:v>49137.564837220758</c:v>
                </c:pt>
                <c:pt idx="19">
                  <c:v>48629.353619243157</c:v>
                </c:pt>
                <c:pt idx="20">
                  <c:v>48402.830734199539</c:v>
                </c:pt>
                <c:pt idx="21">
                  <c:v>46664.154760282625</c:v>
                </c:pt>
                <c:pt idx="22">
                  <c:v>46038.287235199823</c:v>
                </c:pt>
                <c:pt idx="23">
                  <c:v>45374.471690084647</c:v>
                </c:pt>
                <c:pt idx="24">
                  <c:v>44673.541100217852</c:v>
                </c:pt>
                <c:pt idx="25">
                  <c:v>43763.341860753542</c:v>
                </c:pt>
                <c:pt idx="26">
                  <c:v>43240.913302709167</c:v>
                </c:pt>
                <c:pt idx="27">
                  <c:v>42359.582851099563</c:v>
                </c:pt>
                <c:pt idx="28">
                  <c:v>48119.057032308068</c:v>
                </c:pt>
                <c:pt idx="29">
                  <c:v>47114.326991229289</c:v>
                </c:pt>
                <c:pt idx="30">
                  <c:v>45748.265416509275</c:v>
                </c:pt>
                <c:pt idx="31">
                  <c:v>44281.50442737672</c:v>
                </c:pt>
                <c:pt idx="32">
                  <c:v>37032.425336603876</c:v>
                </c:pt>
                <c:pt idx="33">
                  <c:v>34771.937506064904</c:v>
                </c:pt>
                <c:pt idx="34">
                  <c:v>33848.161761932148</c:v>
                </c:pt>
                <c:pt idx="35">
                  <c:v>35280.161516264285</c:v>
                </c:pt>
                <c:pt idx="36">
                  <c:v>35073.379734674767</c:v>
                </c:pt>
                <c:pt idx="37">
                  <c:v>34906.488715378022</c:v>
                </c:pt>
                <c:pt idx="38">
                  <c:v>36862.845614480138</c:v>
                </c:pt>
                <c:pt idx="39">
                  <c:v>35730.882913951617</c:v>
                </c:pt>
                <c:pt idx="40">
                  <c:v>33277.837834231308</c:v>
                </c:pt>
                <c:pt idx="41">
                  <c:v>32126.681040920885</c:v>
                </c:pt>
                <c:pt idx="42">
                  <c:v>32079.772282313166</c:v>
                </c:pt>
                <c:pt idx="43">
                  <c:v>31272.713395538278</c:v>
                </c:pt>
                <c:pt idx="44">
                  <c:v>30673.328891708683</c:v>
                </c:pt>
                <c:pt idx="45">
                  <c:v>29490.658804750303</c:v>
                </c:pt>
                <c:pt idx="46">
                  <c:v>29843.310839485064</c:v>
                </c:pt>
                <c:pt idx="47">
                  <c:v>30200.179919977469</c:v>
                </c:pt>
                <c:pt idx="48">
                  <c:v>30534.074791443334</c:v>
                </c:pt>
                <c:pt idx="49">
                  <c:v>30135.240356588212</c:v>
                </c:pt>
                <c:pt idx="50">
                  <c:v>28147.151398979386</c:v>
                </c:pt>
                <c:pt idx="51">
                  <c:v>28754.929328151145</c:v>
                </c:pt>
                <c:pt idx="52">
                  <c:v>29177.058520089849</c:v>
                </c:pt>
                <c:pt idx="53">
                  <c:v>29645.362332110981</c:v>
                </c:pt>
                <c:pt idx="54">
                  <c:v>28575.918136801407</c:v>
                </c:pt>
                <c:pt idx="55">
                  <c:v>30681.401285573458</c:v>
                </c:pt>
                <c:pt idx="56">
                  <c:v>31089.959314270211</c:v>
                </c:pt>
                <c:pt idx="57">
                  <c:v>31674.736469545034</c:v>
                </c:pt>
                <c:pt idx="58">
                  <c:v>31799.346900731318</c:v>
                </c:pt>
                <c:pt idx="59">
                  <c:v>31854.747004460765</c:v>
                </c:pt>
                <c:pt idx="60">
                  <c:v>31622.391471019153</c:v>
                </c:pt>
                <c:pt idx="61">
                  <c:v>33411.14584016236</c:v>
                </c:pt>
                <c:pt idx="62">
                  <c:v>36076.63888167929</c:v>
                </c:pt>
                <c:pt idx="63">
                  <c:v>31471.471450880988</c:v>
                </c:pt>
                <c:pt idx="64">
                  <c:v>20080.237416767886</c:v>
                </c:pt>
                <c:pt idx="65">
                  <c:v>29482.181580679524</c:v>
                </c:pt>
                <c:pt idx="66">
                  <c:v>26376.072282997768</c:v>
                </c:pt>
                <c:pt idx="67">
                  <c:v>18238.444912388077</c:v>
                </c:pt>
                <c:pt idx="68">
                  <c:v>12165.174425194484</c:v>
                </c:pt>
                <c:pt idx="69">
                  <c:v>10853.13703785876</c:v>
                </c:pt>
                <c:pt idx="70">
                  <c:v>12240.926399799449</c:v>
                </c:pt>
                <c:pt idx="71">
                  <c:v>13508.601613233212</c:v>
                </c:pt>
                <c:pt idx="72">
                  <c:v>48829.877269194287</c:v>
                </c:pt>
                <c:pt idx="73">
                  <c:v>53168.735610300682</c:v>
                </c:pt>
                <c:pt idx="74">
                  <c:v>54871.143912885556</c:v>
                </c:pt>
                <c:pt idx="75">
                  <c:v>58467.664396987711</c:v>
                </c:pt>
                <c:pt idx="76">
                  <c:v>66518.828458868855</c:v>
                </c:pt>
                <c:pt idx="77">
                  <c:v>28481.860139315475</c:v>
                </c:pt>
                <c:pt idx="78">
                  <c:v>27490.4221927287</c:v>
                </c:pt>
                <c:pt idx="79">
                  <c:v>27026.133919354914</c:v>
                </c:pt>
                <c:pt idx="80">
                  <c:v>26580.789968429042</c:v>
                </c:pt>
                <c:pt idx="81">
                  <c:v>25665.803199672988</c:v>
                </c:pt>
                <c:pt idx="82">
                  <c:v>25179.82807117499</c:v>
                </c:pt>
                <c:pt idx="83">
                  <c:v>25312.194002759086</c:v>
                </c:pt>
                <c:pt idx="84">
                  <c:v>26013.63084070649</c:v>
                </c:pt>
                <c:pt idx="85">
                  <c:v>26013.63084070649</c:v>
                </c:pt>
                <c:pt idx="86">
                  <c:v>26455.010988186568</c:v>
                </c:pt>
                <c:pt idx="87">
                  <c:v>31218.937693293508</c:v>
                </c:pt>
                <c:pt idx="88">
                  <c:v>32233.593142897906</c:v>
                </c:pt>
                <c:pt idx="89">
                  <c:v>34467.896414646595</c:v>
                </c:pt>
                <c:pt idx="90">
                  <c:v>35891.840126717165</c:v>
                </c:pt>
                <c:pt idx="91">
                  <c:v>35569.347193025569</c:v>
                </c:pt>
                <c:pt idx="92">
                  <c:v>33704.717280070996</c:v>
                </c:pt>
                <c:pt idx="93">
                  <c:v>41925.005191891731</c:v>
                </c:pt>
                <c:pt idx="94">
                  <c:v>46832.655610020207</c:v>
                </c:pt>
                <c:pt idx="95">
                  <c:v>54706.755058527961</c:v>
                </c:pt>
                <c:pt idx="96">
                  <c:v>60273.781468049776</c:v>
                </c:pt>
                <c:pt idx="97">
                  <c:v>17197.852022078965</c:v>
                </c:pt>
                <c:pt idx="98">
                  <c:v>3156.2749162613159</c:v>
                </c:pt>
              </c:numCache>
            </c:numRef>
          </c:yVal>
          <c:smooth val="0"/>
          <c:extLst>
            <c:ext xmlns:c16="http://schemas.microsoft.com/office/drawing/2014/chart" uri="{C3380CC4-5D6E-409C-BE32-E72D297353CC}">
              <c16:uniqueId val="{00000000-5928-4762-9937-B32217F2D137}"/>
            </c:ext>
          </c:extLst>
        </c:ser>
        <c:dLbls>
          <c:showLegendKey val="0"/>
          <c:showVal val="0"/>
          <c:showCatName val="0"/>
          <c:showSerName val="0"/>
          <c:showPercent val="0"/>
          <c:showBubbleSize val="0"/>
        </c:dLbls>
        <c:axId val="113281280"/>
        <c:axId val="113287168"/>
      </c:scatterChart>
      <c:scatterChart>
        <c:scatterStyle val="smoothMarker"/>
        <c:varyColors val="0"/>
        <c:ser>
          <c:idx val="2"/>
          <c:order val="1"/>
          <c:tx>
            <c:v>Taux marginal supérieur de la dernière tranche (axe de droite)</c:v>
          </c:tx>
          <c:spPr>
            <a:ln>
              <a:solidFill>
                <a:schemeClr val="accent5">
                  <a:lumMod val="75000"/>
                </a:schemeClr>
              </a:solidFill>
            </a:ln>
          </c:spPr>
          <c:marker>
            <c:symbol val="none"/>
          </c:marker>
          <c:xVal>
            <c:numRef>
              <c:f>Top!$A$2:$A$100</c:f>
              <c:numCache>
                <c:formatCode>General</c:formatCode>
                <c:ptCount val="99"/>
                <c:pt idx="0">
                  <c:v>2013</c:v>
                </c:pt>
                <c:pt idx="1">
                  <c:v>2012</c:v>
                </c:pt>
                <c:pt idx="2">
                  <c:v>2011</c:v>
                </c:pt>
                <c:pt idx="3">
                  <c:v>2010</c:v>
                </c:pt>
                <c:pt idx="4">
                  <c:v>2009</c:v>
                </c:pt>
                <c:pt idx="5">
                  <c:v>2008</c:v>
                </c:pt>
                <c:pt idx="6">
                  <c:v>2007</c:v>
                </c:pt>
                <c:pt idx="7">
                  <c:v>2006</c:v>
                </c:pt>
                <c:pt idx="8">
                  <c:v>2005</c:v>
                </c:pt>
                <c:pt idx="9">
                  <c:v>2004</c:v>
                </c:pt>
                <c:pt idx="10">
                  <c:v>2003</c:v>
                </c:pt>
                <c:pt idx="11">
                  <c:v>2002</c:v>
                </c:pt>
                <c:pt idx="12">
                  <c:v>2001</c:v>
                </c:pt>
                <c:pt idx="13">
                  <c:v>2000</c:v>
                </c:pt>
                <c:pt idx="14">
                  <c:v>1999</c:v>
                </c:pt>
                <c:pt idx="15">
                  <c:v>1998</c:v>
                </c:pt>
                <c:pt idx="16">
                  <c:v>1997</c:v>
                </c:pt>
                <c:pt idx="17">
                  <c:v>1996</c:v>
                </c:pt>
                <c:pt idx="18">
                  <c:v>1995</c:v>
                </c:pt>
                <c:pt idx="19">
                  <c:v>1994</c:v>
                </c:pt>
                <c:pt idx="20">
                  <c:v>1993</c:v>
                </c:pt>
                <c:pt idx="21">
                  <c:v>1992</c:v>
                </c:pt>
                <c:pt idx="22">
                  <c:v>1991</c:v>
                </c:pt>
                <c:pt idx="23">
                  <c:v>1990</c:v>
                </c:pt>
                <c:pt idx="24">
                  <c:v>1989</c:v>
                </c:pt>
                <c:pt idx="25">
                  <c:v>1988</c:v>
                </c:pt>
                <c:pt idx="26">
                  <c:v>1987</c:v>
                </c:pt>
                <c:pt idx="27">
                  <c:v>1986</c:v>
                </c:pt>
                <c:pt idx="28">
                  <c:v>1985</c:v>
                </c:pt>
                <c:pt idx="29">
                  <c:v>1984</c:v>
                </c:pt>
                <c:pt idx="30">
                  <c:v>1983</c:v>
                </c:pt>
                <c:pt idx="31">
                  <c:v>1982</c:v>
                </c:pt>
                <c:pt idx="32">
                  <c:v>1981</c:v>
                </c:pt>
                <c:pt idx="33">
                  <c:v>1980</c:v>
                </c:pt>
                <c:pt idx="34">
                  <c:v>1979</c:v>
                </c:pt>
                <c:pt idx="35">
                  <c:v>1978</c:v>
                </c:pt>
                <c:pt idx="36">
                  <c:v>1977</c:v>
                </c:pt>
                <c:pt idx="37">
                  <c:v>1976</c:v>
                </c:pt>
                <c:pt idx="38">
                  <c:v>1975</c:v>
                </c:pt>
                <c:pt idx="39">
                  <c:v>1974</c:v>
                </c:pt>
                <c:pt idx="40">
                  <c:v>1973</c:v>
                </c:pt>
                <c:pt idx="41">
                  <c:v>1972</c:v>
                </c:pt>
                <c:pt idx="42">
                  <c:v>1971</c:v>
                </c:pt>
                <c:pt idx="43">
                  <c:v>1970</c:v>
                </c:pt>
                <c:pt idx="44">
                  <c:v>1969</c:v>
                </c:pt>
                <c:pt idx="45">
                  <c:v>1968</c:v>
                </c:pt>
                <c:pt idx="46">
                  <c:v>1967</c:v>
                </c:pt>
                <c:pt idx="47">
                  <c:v>1966</c:v>
                </c:pt>
                <c:pt idx="48">
                  <c:v>1965</c:v>
                </c:pt>
                <c:pt idx="49">
                  <c:v>1964</c:v>
                </c:pt>
                <c:pt idx="50">
                  <c:v>1963</c:v>
                </c:pt>
                <c:pt idx="51">
                  <c:v>1962</c:v>
                </c:pt>
                <c:pt idx="52">
                  <c:v>1961</c:v>
                </c:pt>
                <c:pt idx="53">
                  <c:v>1960</c:v>
                </c:pt>
                <c:pt idx="54">
                  <c:v>1959</c:v>
                </c:pt>
                <c:pt idx="55">
                  <c:v>1958</c:v>
                </c:pt>
                <c:pt idx="56">
                  <c:v>1957</c:v>
                </c:pt>
                <c:pt idx="57">
                  <c:v>1956</c:v>
                </c:pt>
                <c:pt idx="58">
                  <c:v>1955</c:v>
                </c:pt>
                <c:pt idx="59">
                  <c:v>1954</c:v>
                </c:pt>
                <c:pt idx="60">
                  <c:v>1953</c:v>
                </c:pt>
                <c:pt idx="61">
                  <c:v>1952</c:v>
                </c:pt>
                <c:pt idx="62">
                  <c:v>1951</c:v>
                </c:pt>
                <c:pt idx="63">
                  <c:v>1950</c:v>
                </c:pt>
                <c:pt idx="64">
                  <c:v>1949</c:v>
                </c:pt>
                <c:pt idx="65">
                  <c:v>1948</c:v>
                </c:pt>
                <c:pt idx="66">
                  <c:v>1947</c:v>
                </c:pt>
                <c:pt idx="67">
                  <c:v>1946</c:v>
                </c:pt>
                <c:pt idx="68">
                  <c:v>1945</c:v>
                </c:pt>
                <c:pt idx="69">
                  <c:v>1944</c:v>
                </c:pt>
                <c:pt idx="70">
                  <c:v>1943</c:v>
                </c:pt>
                <c:pt idx="71">
                  <c:v>1942</c:v>
                </c:pt>
                <c:pt idx="72">
                  <c:v>1941</c:v>
                </c:pt>
                <c:pt idx="73">
                  <c:v>1940</c:v>
                </c:pt>
                <c:pt idx="74">
                  <c:v>1939</c:v>
                </c:pt>
                <c:pt idx="75">
                  <c:v>1938</c:v>
                </c:pt>
                <c:pt idx="76">
                  <c:v>1937</c:v>
                </c:pt>
                <c:pt idx="77">
                  <c:v>1936</c:v>
                </c:pt>
                <c:pt idx="78">
                  <c:v>1935</c:v>
                </c:pt>
                <c:pt idx="79">
                  <c:v>1934</c:v>
                </c:pt>
                <c:pt idx="80">
                  <c:v>1933</c:v>
                </c:pt>
                <c:pt idx="81">
                  <c:v>1932</c:v>
                </c:pt>
                <c:pt idx="82">
                  <c:v>1931</c:v>
                </c:pt>
                <c:pt idx="83">
                  <c:v>1930</c:v>
                </c:pt>
                <c:pt idx="84">
                  <c:v>1929</c:v>
                </c:pt>
                <c:pt idx="85">
                  <c:v>1928</c:v>
                </c:pt>
                <c:pt idx="86">
                  <c:v>1927</c:v>
                </c:pt>
                <c:pt idx="87">
                  <c:v>1926</c:v>
                </c:pt>
                <c:pt idx="88">
                  <c:v>1925</c:v>
                </c:pt>
                <c:pt idx="89">
                  <c:v>1924</c:v>
                </c:pt>
                <c:pt idx="90">
                  <c:v>1923</c:v>
                </c:pt>
                <c:pt idx="91">
                  <c:v>1922</c:v>
                </c:pt>
                <c:pt idx="92">
                  <c:v>1921</c:v>
                </c:pt>
                <c:pt idx="93">
                  <c:v>1920</c:v>
                </c:pt>
                <c:pt idx="94">
                  <c:v>1919</c:v>
                </c:pt>
                <c:pt idx="95">
                  <c:v>1918</c:v>
                </c:pt>
                <c:pt idx="96">
                  <c:v>1917</c:v>
                </c:pt>
                <c:pt idx="97">
                  <c:v>1916</c:v>
                </c:pt>
                <c:pt idx="98">
                  <c:v>1915</c:v>
                </c:pt>
              </c:numCache>
            </c:numRef>
          </c:xVal>
          <c:yVal>
            <c:numRef>
              <c:f>Top!$C$2:$C$100</c:f>
              <c:numCache>
                <c:formatCode>0%</c:formatCode>
                <c:ptCount val="99"/>
                <c:pt idx="0">
                  <c:v>0.49</c:v>
                </c:pt>
                <c:pt idx="1">
                  <c:v>0.45</c:v>
                </c:pt>
                <c:pt idx="2">
                  <c:v>0.45</c:v>
                </c:pt>
                <c:pt idx="3">
                  <c:v>0.41</c:v>
                </c:pt>
                <c:pt idx="4">
                  <c:v>0.4</c:v>
                </c:pt>
                <c:pt idx="5">
                  <c:v>0.4</c:v>
                </c:pt>
                <c:pt idx="6">
                  <c:v>0.4</c:v>
                </c:pt>
                <c:pt idx="7">
                  <c:v>0.4</c:v>
                </c:pt>
                <c:pt idx="8">
                  <c:v>0.48089999999999999</c:v>
                </c:pt>
                <c:pt idx="9">
                  <c:v>0.48089999999999999</c:v>
                </c:pt>
                <c:pt idx="10">
                  <c:v>0.48089999999999999</c:v>
                </c:pt>
                <c:pt idx="11">
                  <c:v>0.49579999999999996</c:v>
                </c:pt>
                <c:pt idx="12">
                  <c:v>0.52749999999999997</c:v>
                </c:pt>
                <c:pt idx="13">
                  <c:v>0.53249999999999997</c:v>
                </c:pt>
                <c:pt idx="14">
                  <c:v>0.54</c:v>
                </c:pt>
                <c:pt idx="15">
                  <c:v>0.54</c:v>
                </c:pt>
                <c:pt idx="16">
                  <c:v>0.54</c:v>
                </c:pt>
                <c:pt idx="17">
                  <c:v>0.54</c:v>
                </c:pt>
                <c:pt idx="18">
                  <c:v>0.56799999999999995</c:v>
                </c:pt>
                <c:pt idx="19">
                  <c:v>0.56799999999999995</c:v>
                </c:pt>
                <c:pt idx="20">
                  <c:v>0.56799999999999995</c:v>
                </c:pt>
                <c:pt idx="21">
                  <c:v>0.56799999999999995</c:v>
                </c:pt>
                <c:pt idx="22">
                  <c:v>0.56799999999999995</c:v>
                </c:pt>
                <c:pt idx="23">
                  <c:v>0.56799999999999995</c:v>
                </c:pt>
                <c:pt idx="24">
                  <c:v>0.56799999999999995</c:v>
                </c:pt>
                <c:pt idx="25">
                  <c:v>0.56799999999999995</c:v>
                </c:pt>
                <c:pt idx="26">
                  <c:v>0.56799999999999995</c:v>
                </c:pt>
                <c:pt idx="27">
                  <c:v>0.57999999999999996</c:v>
                </c:pt>
                <c:pt idx="28">
                  <c:v>0.65</c:v>
                </c:pt>
                <c:pt idx="29">
                  <c:v>0.67</c:v>
                </c:pt>
                <c:pt idx="30">
                  <c:v>0.70199999999999996</c:v>
                </c:pt>
                <c:pt idx="31">
                  <c:v>0.69599999999999995</c:v>
                </c:pt>
                <c:pt idx="32">
                  <c:v>0.66</c:v>
                </c:pt>
                <c:pt idx="33">
                  <c:v>0.75</c:v>
                </c:pt>
                <c:pt idx="34">
                  <c:v>0.6</c:v>
                </c:pt>
                <c:pt idx="35">
                  <c:v>0.6</c:v>
                </c:pt>
                <c:pt idx="36">
                  <c:v>0.6</c:v>
                </c:pt>
                <c:pt idx="37">
                  <c:v>0.6</c:v>
                </c:pt>
                <c:pt idx="38">
                  <c:v>0.6</c:v>
                </c:pt>
                <c:pt idx="39">
                  <c:v>0.6</c:v>
                </c:pt>
                <c:pt idx="40">
                  <c:v>0.6</c:v>
                </c:pt>
                <c:pt idx="41">
                  <c:v>0.6</c:v>
                </c:pt>
                <c:pt idx="42">
                  <c:v>0.64300000000000002</c:v>
                </c:pt>
                <c:pt idx="43">
                  <c:v>0.64900000000000002</c:v>
                </c:pt>
                <c:pt idx="44">
                  <c:v>0.69899999999999995</c:v>
                </c:pt>
                <c:pt idx="45">
                  <c:v>0.748</c:v>
                </c:pt>
                <c:pt idx="46">
                  <c:v>0.81299999999999994</c:v>
                </c:pt>
                <c:pt idx="47">
                  <c:v>0.7</c:v>
                </c:pt>
                <c:pt idx="48">
                  <c:v>0.68300000000000005</c:v>
                </c:pt>
                <c:pt idx="49">
                  <c:v>0.68300000000000005</c:v>
                </c:pt>
                <c:pt idx="50">
                  <c:v>0.69799999999999995</c:v>
                </c:pt>
                <c:pt idx="51">
                  <c:v>0.68300000000000005</c:v>
                </c:pt>
                <c:pt idx="52">
                  <c:v>0.68300000000000005</c:v>
                </c:pt>
                <c:pt idx="53">
                  <c:v>0.71499999999999997</c:v>
                </c:pt>
                <c:pt idx="54">
                  <c:v>0.71499999999999997</c:v>
                </c:pt>
                <c:pt idx="55">
                  <c:v>0.77</c:v>
                </c:pt>
                <c:pt idx="56">
                  <c:v>0.77</c:v>
                </c:pt>
                <c:pt idx="57">
                  <c:v>0.77</c:v>
                </c:pt>
                <c:pt idx="58">
                  <c:v>0.77</c:v>
                </c:pt>
                <c:pt idx="59">
                  <c:v>0.7</c:v>
                </c:pt>
                <c:pt idx="60">
                  <c:v>0.7</c:v>
                </c:pt>
                <c:pt idx="61">
                  <c:v>0.7</c:v>
                </c:pt>
                <c:pt idx="62">
                  <c:v>0.7</c:v>
                </c:pt>
                <c:pt idx="63">
                  <c:v>0.7</c:v>
                </c:pt>
                <c:pt idx="64">
                  <c:v>0.7</c:v>
                </c:pt>
                <c:pt idx="65">
                  <c:v>0.7</c:v>
                </c:pt>
                <c:pt idx="66">
                  <c:v>0.84</c:v>
                </c:pt>
                <c:pt idx="67">
                  <c:v>0.7</c:v>
                </c:pt>
                <c:pt idx="68">
                  <c:v>0.7</c:v>
                </c:pt>
                <c:pt idx="69">
                  <c:v>0.9</c:v>
                </c:pt>
                <c:pt idx="70">
                  <c:v>0.9</c:v>
                </c:pt>
                <c:pt idx="71">
                  <c:v>0.9</c:v>
                </c:pt>
                <c:pt idx="72">
                  <c:v>0.9</c:v>
                </c:pt>
                <c:pt idx="73">
                  <c:v>0.8</c:v>
                </c:pt>
                <c:pt idx="74">
                  <c:v>0.8</c:v>
                </c:pt>
                <c:pt idx="75">
                  <c:v>0.69299999999999995</c:v>
                </c:pt>
                <c:pt idx="76">
                  <c:v>0.67400000000000004</c:v>
                </c:pt>
                <c:pt idx="77">
                  <c:v>0.624</c:v>
                </c:pt>
                <c:pt idx="78">
                  <c:v>0.504</c:v>
                </c:pt>
                <c:pt idx="79">
                  <c:v>0.42</c:v>
                </c:pt>
                <c:pt idx="80">
                  <c:v>0.45800000000000002</c:v>
                </c:pt>
                <c:pt idx="81">
                  <c:v>0.45800000000000002</c:v>
                </c:pt>
                <c:pt idx="82">
                  <c:v>0.41699999999999998</c:v>
                </c:pt>
                <c:pt idx="83">
                  <c:v>0.41699999999999998</c:v>
                </c:pt>
                <c:pt idx="84">
                  <c:v>0.41699999999999998</c:v>
                </c:pt>
                <c:pt idx="85">
                  <c:v>0.41699999999999998</c:v>
                </c:pt>
                <c:pt idx="86">
                  <c:v>0.375</c:v>
                </c:pt>
                <c:pt idx="87">
                  <c:v>0.375</c:v>
                </c:pt>
                <c:pt idx="88">
                  <c:v>0.75</c:v>
                </c:pt>
                <c:pt idx="89">
                  <c:v>0.9</c:v>
                </c:pt>
                <c:pt idx="90">
                  <c:v>0.75</c:v>
                </c:pt>
                <c:pt idx="91">
                  <c:v>0.625</c:v>
                </c:pt>
                <c:pt idx="92">
                  <c:v>0.625</c:v>
                </c:pt>
                <c:pt idx="93">
                  <c:v>0.625</c:v>
                </c:pt>
                <c:pt idx="94">
                  <c:v>0.625</c:v>
                </c:pt>
                <c:pt idx="95">
                  <c:v>0.2</c:v>
                </c:pt>
                <c:pt idx="96">
                  <c:v>0.2</c:v>
                </c:pt>
                <c:pt idx="97">
                  <c:v>0.1</c:v>
                </c:pt>
                <c:pt idx="98">
                  <c:v>0.02</c:v>
                </c:pt>
              </c:numCache>
            </c:numRef>
          </c:yVal>
          <c:smooth val="0"/>
          <c:extLst>
            <c:ext xmlns:c16="http://schemas.microsoft.com/office/drawing/2014/chart" uri="{C3380CC4-5D6E-409C-BE32-E72D297353CC}">
              <c16:uniqueId val="{00000001-5928-4762-9937-B32217F2D137}"/>
            </c:ext>
          </c:extLst>
        </c:ser>
        <c:dLbls>
          <c:showLegendKey val="0"/>
          <c:showVal val="0"/>
          <c:showCatName val="0"/>
          <c:showSerName val="0"/>
          <c:showPercent val="0"/>
          <c:showBubbleSize val="0"/>
        </c:dLbls>
        <c:axId val="113290624"/>
        <c:axId val="113289088"/>
      </c:scatterChart>
      <c:valAx>
        <c:axId val="113281280"/>
        <c:scaling>
          <c:orientation val="minMax"/>
          <c:max val="2014"/>
          <c:min val="1914"/>
        </c:scaling>
        <c:delete val="0"/>
        <c:axPos val="b"/>
        <c:numFmt formatCode="General" sourceLinked="1"/>
        <c:majorTickMark val="out"/>
        <c:minorTickMark val="none"/>
        <c:tickLblPos val="nextTo"/>
        <c:crossAx val="113287168"/>
        <c:crosses val="autoZero"/>
        <c:crossBetween val="midCat"/>
      </c:valAx>
      <c:valAx>
        <c:axId val="113287168"/>
        <c:scaling>
          <c:orientation val="minMax"/>
          <c:max val="200000"/>
        </c:scaling>
        <c:delete val="0"/>
        <c:axPos val="l"/>
        <c:majorGridlines>
          <c:spPr>
            <a:ln>
              <a:noFill/>
            </a:ln>
          </c:spPr>
        </c:majorGridlines>
        <c:numFmt formatCode="#,##0\ &quot;€&quot;" sourceLinked="1"/>
        <c:majorTickMark val="out"/>
        <c:minorTickMark val="none"/>
        <c:tickLblPos val="nextTo"/>
        <c:crossAx val="113281280"/>
        <c:crosses val="autoZero"/>
        <c:crossBetween val="midCat"/>
        <c:dispUnits>
          <c:builtInUnit val="thousands"/>
          <c:dispUnitsLbl>
            <c:layout>
              <c:manualLayout>
                <c:xMode val="edge"/>
                <c:yMode val="edge"/>
                <c:x val="3.9747834583530733E-3"/>
                <c:y val="0.23676857173563451"/>
              </c:manualLayout>
            </c:layout>
            <c:tx>
              <c:rich>
                <a:bodyPr/>
                <a:lstStyle/>
                <a:p>
                  <a:pPr>
                    <a:defRPr/>
                  </a:pPr>
                  <a:r>
                    <a:rPr lang="fr-FR"/>
                    <a:t>Milliers d'euros (en euros 2014)</a:t>
                  </a:r>
                </a:p>
              </c:rich>
            </c:tx>
          </c:dispUnitsLbl>
        </c:dispUnits>
      </c:valAx>
      <c:valAx>
        <c:axId val="113289088"/>
        <c:scaling>
          <c:orientation val="minMax"/>
        </c:scaling>
        <c:delete val="0"/>
        <c:axPos val="r"/>
        <c:numFmt formatCode="0%" sourceLinked="1"/>
        <c:majorTickMark val="out"/>
        <c:minorTickMark val="none"/>
        <c:tickLblPos val="nextTo"/>
        <c:crossAx val="113290624"/>
        <c:crosses val="max"/>
        <c:crossBetween val="midCat"/>
      </c:valAx>
      <c:valAx>
        <c:axId val="113290624"/>
        <c:scaling>
          <c:orientation val="minMax"/>
        </c:scaling>
        <c:delete val="1"/>
        <c:axPos val="b"/>
        <c:numFmt formatCode="General" sourceLinked="1"/>
        <c:majorTickMark val="out"/>
        <c:minorTickMark val="none"/>
        <c:tickLblPos val="nextTo"/>
        <c:crossAx val="113289088"/>
        <c:crosses val="autoZero"/>
        <c:crossBetween val="midCat"/>
      </c:valAx>
      <c:spPr>
        <a:ln>
          <a:noFill/>
        </a:ln>
      </c:spPr>
    </c:plotArea>
    <c:legend>
      <c:legendPos val="b"/>
      <c:layout>
        <c:manualLayout>
          <c:xMode val="edge"/>
          <c:yMode val="edge"/>
          <c:x val="0.57739007825990163"/>
          <c:y val="2.4303030382950043E-2"/>
          <c:w val="0.33284780968534172"/>
          <c:h val="0.20741995802654889"/>
        </c:manualLayout>
      </c:layout>
      <c:overlay val="0"/>
      <c:spPr>
        <a:ln>
          <a:solidFill>
            <a:schemeClr val="tx1"/>
          </a:solidFill>
        </a:ln>
      </c:spPr>
    </c:legend>
    <c:plotVisOnly val="1"/>
    <c:dispBlanksAs val="gap"/>
    <c:showDLblsOverMax val="0"/>
  </c:chart>
  <c:spPr>
    <a:ln>
      <a:noFill/>
    </a:ln>
  </c:spPr>
  <c:txPr>
    <a:bodyPr/>
    <a:lstStyle/>
    <a:p>
      <a:pPr>
        <a:defRPr sz="1400"/>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9.429282959044899E-2"/>
          <c:y val="2.3241990857620593E-2"/>
          <c:w val="0.84317141623372682"/>
          <c:h val="0.91786116717314803"/>
        </c:manualLayout>
      </c:layout>
      <c:scatterChart>
        <c:scatterStyle val="smoothMarker"/>
        <c:varyColors val="0"/>
        <c:ser>
          <c:idx val="0"/>
          <c:order val="0"/>
          <c:tx>
            <c:v>Seuil supérieur du barème (axe de gauche)</c:v>
          </c:tx>
          <c:spPr>
            <a:ln>
              <a:solidFill>
                <a:schemeClr val="accent5">
                  <a:lumMod val="75000"/>
                </a:schemeClr>
              </a:solidFill>
              <a:prstDash val="dash"/>
            </a:ln>
          </c:spPr>
          <c:marker>
            <c:symbol val="none"/>
          </c:marker>
          <c:xVal>
            <c:numRef>
              <c:f>Top!$A$2:$A$100</c:f>
              <c:numCache>
                <c:formatCode>General</c:formatCode>
                <c:ptCount val="99"/>
                <c:pt idx="0">
                  <c:v>2013</c:v>
                </c:pt>
                <c:pt idx="1">
                  <c:v>2012</c:v>
                </c:pt>
                <c:pt idx="2">
                  <c:v>2011</c:v>
                </c:pt>
                <c:pt idx="3">
                  <c:v>2010</c:v>
                </c:pt>
                <c:pt idx="4">
                  <c:v>2009</c:v>
                </c:pt>
                <c:pt idx="5">
                  <c:v>2008</c:v>
                </c:pt>
                <c:pt idx="6">
                  <c:v>2007</c:v>
                </c:pt>
                <c:pt idx="7">
                  <c:v>2006</c:v>
                </c:pt>
                <c:pt idx="8">
                  <c:v>2005</c:v>
                </c:pt>
                <c:pt idx="9">
                  <c:v>2004</c:v>
                </c:pt>
                <c:pt idx="10">
                  <c:v>2003</c:v>
                </c:pt>
                <c:pt idx="11">
                  <c:v>2002</c:v>
                </c:pt>
                <c:pt idx="12">
                  <c:v>2001</c:v>
                </c:pt>
                <c:pt idx="13">
                  <c:v>2000</c:v>
                </c:pt>
                <c:pt idx="14">
                  <c:v>1999</c:v>
                </c:pt>
                <c:pt idx="15">
                  <c:v>1998</c:v>
                </c:pt>
                <c:pt idx="16">
                  <c:v>1997</c:v>
                </c:pt>
                <c:pt idx="17">
                  <c:v>1996</c:v>
                </c:pt>
                <c:pt idx="18">
                  <c:v>1995</c:v>
                </c:pt>
                <c:pt idx="19">
                  <c:v>1994</c:v>
                </c:pt>
                <c:pt idx="20">
                  <c:v>1993</c:v>
                </c:pt>
                <c:pt idx="21">
                  <c:v>1992</c:v>
                </c:pt>
                <c:pt idx="22">
                  <c:v>1991</c:v>
                </c:pt>
                <c:pt idx="23">
                  <c:v>1990</c:v>
                </c:pt>
                <c:pt idx="24">
                  <c:v>1989</c:v>
                </c:pt>
                <c:pt idx="25">
                  <c:v>1988</c:v>
                </c:pt>
                <c:pt idx="26">
                  <c:v>1987</c:v>
                </c:pt>
                <c:pt idx="27">
                  <c:v>1986</c:v>
                </c:pt>
                <c:pt idx="28">
                  <c:v>1985</c:v>
                </c:pt>
                <c:pt idx="29">
                  <c:v>1984</c:v>
                </c:pt>
                <c:pt idx="30">
                  <c:v>1983</c:v>
                </c:pt>
                <c:pt idx="31">
                  <c:v>1982</c:v>
                </c:pt>
                <c:pt idx="32">
                  <c:v>1981</c:v>
                </c:pt>
                <c:pt idx="33">
                  <c:v>1980</c:v>
                </c:pt>
                <c:pt idx="34">
                  <c:v>1979</c:v>
                </c:pt>
                <c:pt idx="35">
                  <c:v>1978</c:v>
                </c:pt>
                <c:pt idx="36">
                  <c:v>1977</c:v>
                </c:pt>
                <c:pt idx="37">
                  <c:v>1976</c:v>
                </c:pt>
                <c:pt idx="38">
                  <c:v>1975</c:v>
                </c:pt>
                <c:pt idx="39">
                  <c:v>1974</c:v>
                </c:pt>
                <c:pt idx="40">
                  <c:v>1973</c:v>
                </c:pt>
                <c:pt idx="41">
                  <c:v>1972</c:v>
                </c:pt>
                <c:pt idx="42">
                  <c:v>1971</c:v>
                </c:pt>
                <c:pt idx="43">
                  <c:v>1970</c:v>
                </c:pt>
                <c:pt idx="44">
                  <c:v>1969</c:v>
                </c:pt>
                <c:pt idx="45">
                  <c:v>1968</c:v>
                </c:pt>
                <c:pt idx="46">
                  <c:v>1967</c:v>
                </c:pt>
                <c:pt idx="47">
                  <c:v>1966</c:v>
                </c:pt>
                <c:pt idx="48">
                  <c:v>1965</c:v>
                </c:pt>
                <c:pt idx="49">
                  <c:v>1964</c:v>
                </c:pt>
                <c:pt idx="50">
                  <c:v>1963</c:v>
                </c:pt>
                <c:pt idx="51">
                  <c:v>1962</c:v>
                </c:pt>
                <c:pt idx="52">
                  <c:v>1961</c:v>
                </c:pt>
                <c:pt idx="53">
                  <c:v>1960</c:v>
                </c:pt>
                <c:pt idx="54">
                  <c:v>1959</c:v>
                </c:pt>
                <c:pt idx="55">
                  <c:v>1958</c:v>
                </c:pt>
                <c:pt idx="56">
                  <c:v>1957</c:v>
                </c:pt>
                <c:pt idx="57">
                  <c:v>1956</c:v>
                </c:pt>
                <c:pt idx="58">
                  <c:v>1955</c:v>
                </c:pt>
                <c:pt idx="59">
                  <c:v>1954</c:v>
                </c:pt>
                <c:pt idx="60">
                  <c:v>1953</c:v>
                </c:pt>
                <c:pt idx="61">
                  <c:v>1952</c:v>
                </c:pt>
                <c:pt idx="62">
                  <c:v>1951</c:v>
                </c:pt>
                <c:pt idx="63">
                  <c:v>1950</c:v>
                </c:pt>
                <c:pt idx="64">
                  <c:v>1949</c:v>
                </c:pt>
                <c:pt idx="65">
                  <c:v>1948</c:v>
                </c:pt>
                <c:pt idx="66">
                  <c:v>1947</c:v>
                </c:pt>
                <c:pt idx="67">
                  <c:v>1946</c:v>
                </c:pt>
                <c:pt idx="68">
                  <c:v>1945</c:v>
                </c:pt>
                <c:pt idx="69">
                  <c:v>1944</c:v>
                </c:pt>
                <c:pt idx="70">
                  <c:v>1943</c:v>
                </c:pt>
                <c:pt idx="71">
                  <c:v>1942</c:v>
                </c:pt>
                <c:pt idx="72">
                  <c:v>1941</c:v>
                </c:pt>
                <c:pt idx="73">
                  <c:v>1940</c:v>
                </c:pt>
                <c:pt idx="74">
                  <c:v>1939</c:v>
                </c:pt>
                <c:pt idx="75">
                  <c:v>1938</c:v>
                </c:pt>
                <c:pt idx="76">
                  <c:v>1937</c:v>
                </c:pt>
                <c:pt idx="77">
                  <c:v>1936</c:v>
                </c:pt>
                <c:pt idx="78">
                  <c:v>1935</c:v>
                </c:pt>
                <c:pt idx="79">
                  <c:v>1934</c:v>
                </c:pt>
                <c:pt idx="80">
                  <c:v>1933</c:v>
                </c:pt>
                <c:pt idx="81">
                  <c:v>1932</c:v>
                </c:pt>
                <c:pt idx="82">
                  <c:v>1931</c:v>
                </c:pt>
                <c:pt idx="83">
                  <c:v>1930</c:v>
                </c:pt>
                <c:pt idx="84">
                  <c:v>1929</c:v>
                </c:pt>
                <c:pt idx="85">
                  <c:v>1928</c:v>
                </c:pt>
                <c:pt idx="86">
                  <c:v>1927</c:v>
                </c:pt>
                <c:pt idx="87">
                  <c:v>1926</c:v>
                </c:pt>
                <c:pt idx="88">
                  <c:v>1925</c:v>
                </c:pt>
                <c:pt idx="89">
                  <c:v>1924</c:v>
                </c:pt>
                <c:pt idx="90">
                  <c:v>1923</c:v>
                </c:pt>
                <c:pt idx="91">
                  <c:v>1922</c:v>
                </c:pt>
                <c:pt idx="92">
                  <c:v>1921</c:v>
                </c:pt>
                <c:pt idx="93">
                  <c:v>1920</c:v>
                </c:pt>
                <c:pt idx="94">
                  <c:v>1919</c:v>
                </c:pt>
                <c:pt idx="95">
                  <c:v>1918</c:v>
                </c:pt>
                <c:pt idx="96">
                  <c:v>1917</c:v>
                </c:pt>
                <c:pt idx="97">
                  <c:v>1916</c:v>
                </c:pt>
                <c:pt idx="98">
                  <c:v>1915</c:v>
                </c:pt>
              </c:numCache>
            </c:numRef>
          </c:xVal>
          <c:yVal>
            <c:numRef>
              <c:f>Top!$X$2:$X$100</c:f>
              <c:numCache>
                <c:formatCode>#,##0\ "€"</c:formatCode>
                <c:ptCount val="99"/>
                <c:pt idx="0">
                  <c:v>151200</c:v>
                </c:pt>
                <c:pt idx="1">
                  <c:v>151349.99999999997</c:v>
                </c:pt>
                <c:pt idx="2">
                  <c:v>72896.819399999993</c:v>
                </c:pt>
                <c:pt idx="3">
                  <c:v>74427.652607399985</c:v>
                </c:pt>
                <c:pt idx="4">
                  <c:v>74427.384655241069</c:v>
                </c:pt>
                <c:pt idx="5">
                  <c:v>74205.013338964971</c:v>
                </c:pt>
                <c:pt idx="6">
                  <c:v>74132.722570484897</c:v>
                </c:pt>
                <c:pt idx="7">
                  <c:v>74278.895055244167</c:v>
                </c:pt>
                <c:pt idx="8">
                  <c:v>56164.491705529166</c:v>
                </c:pt>
                <c:pt idx="9">
                  <c:v>56164.996488765122</c:v>
                </c:pt>
                <c:pt idx="10">
                  <c:v>56385.720650402662</c:v>
                </c:pt>
                <c:pt idx="11">
                  <c:v>56607.761482383052</c:v>
                </c:pt>
                <c:pt idx="12">
                  <c:v>56718.881133336043</c:v>
                </c:pt>
                <c:pt idx="13">
                  <c:v>56774.155378348987</c:v>
                </c:pt>
                <c:pt idx="14">
                  <c:v>56942.312760550645</c:v>
                </c:pt>
                <c:pt idx="15">
                  <c:v>56941.926802555856</c:v>
                </c:pt>
                <c:pt idx="16">
                  <c:v>56885.467796045319</c:v>
                </c:pt>
                <c:pt idx="17">
                  <c:v>56941.558386737888</c:v>
                </c:pt>
                <c:pt idx="18">
                  <c:v>56997.808187212948</c:v>
                </c:pt>
                <c:pt idx="19">
                  <c:v>56941.644994828421</c:v>
                </c:pt>
                <c:pt idx="20">
                  <c:v>57111.057306279195</c:v>
                </c:pt>
                <c:pt idx="21">
                  <c:v>55625.854965288068</c:v>
                </c:pt>
                <c:pt idx="22">
                  <c:v>55408.724872302519</c:v>
                </c:pt>
                <c:pt idx="23">
                  <c:v>55516.991737473778</c:v>
                </c:pt>
                <c:pt idx="24">
                  <c:v>55624.997562303877</c:v>
                </c:pt>
                <c:pt idx="25">
                  <c:v>55786.270974440034</c:v>
                </c:pt>
                <c:pt idx="26">
                  <c:v>55839.644853102152</c:v>
                </c:pt>
                <c:pt idx="27">
                  <c:v>55730.841573648999</c:v>
                </c:pt>
                <c:pt idx="28">
                  <c:v>63352.233197565401</c:v>
                </c:pt>
                <c:pt idx="29">
                  <c:v>63472.092456998005</c:v>
                </c:pt>
                <c:pt idx="30">
                  <c:v>63353.837837773346</c:v>
                </c:pt>
                <c:pt idx="31">
                  <c:v>63642.689648361549</c:v>
                </c:pt>
                <c:pt idx="32">
                  <c:v>55900.344310339533</c:v>
                </c:pt>
                <c:pt idx="33">
                  <c:v>55860.206987401296</c:v>
                </c:pt>
                <c:pt idx="34">
                  <c:v>58780.164829391622</c:v>
                </c:pt>
                <c:pt idx="35">
                  <c:v>65128.422630965921</c:v>
                </c:pt>
                <c:pt idx="36">
                  <c:v>67674.238246019289</c:v>
                </c:pt>
                <c:pt idx="37">
                  <c:v>70523.431636758294</c:v>
                </c:pt>
                <c:pt idx="38">
                  <c:v>77293.681073887099</c:v>
                </c:pt>
                <c:pt idx="39">
                  <c:v>78568.873518717373</c:v>
                </c:pt>
                <c:pt idx="40">
                  <c:v>79784.634480860492</c:v>
                </c:pt>
                <c:pt idx="41">
                  <c:v>81805.123514715</c:v>
                </c:pt>
                <c:pt idx="42">
                  <c:v>84567.0158004072</c:v>
                </c:pt>
                <c:pt idx="43">
                  <c:v>85140.906451575269</c:v>
                </c:pt>
                <c:pt idx="44">
                  <c:v>85324.352195151747</c:v>
                </c:pt>
                <c:pt idx="45">
                  <c:v>85637.059245081604</c:v>
                </c:pt>
                <c:pt idx="46">
                  <c:v>89490.72691111028</c:v>
                </c:pt>
                <c:pt idx="47">
                  <c:v>91906.976537710245</c:v>
                </c:pt>
                <c:pt idx="48">
                  <c:v>94388.464904228415</c:v>
                </c:pt>
                <c:pt idx="49">
                  <c:v>94060.727178866495</c:v>
                </c:pt>
                <c:pt idx="50">
                  <c:v>88922.324025552429</c:v>
                </c:pt>
                <c:pt idx="51">
                  <c:v>93190.595578778943</c:v>
                </c:pt>
                <c:pt idx="52">
                  <c:v>97663.744166560355</c:v>
                </c:pt>
                <c:pt idx="53">
                  <c:v>100886.64772405685</c:v>
                </c:pt>
                <c:pt idx="54">
                  <c:v>97986.156601990209</c:v>
                </c:pt>
                <c:pt idx="55">
                  <c:v>104061.2983113136</c:v>
                </c:pt>
                <c:pt idx="56">
                  <c:v>119774.55435632197</c:v>
                </c:pt>
                <c:pt idx="57">
                  <c:v>123367.79098701166</c:v>
                </c:pt>
                <c:pt idx="58">
                  <c:v>128549.23820846615</c:v>
                </c:pt>
                <c:pt idx="59">
                  <c:v>129706.18135234235</c:v>
                </c:pt>
                <c:pt idx="60">
                  <c:v>130225.00607775174</c:v>
                </c:pt>
                <c:pt idx="61">
                  <c:v>128011.18097442994</c:v>
                </c:pt>
                <c:pt idx="62">
                  <c:v>143244.51151038709</c:v>
                </c:pt>
                <c:pt idx="63">
                  <c:v>138708.43531255817</c:v>
                </c:pt>
                <c:pt idx="64">
                  <c:v>91547.567306288402</c:v>
                </c:pt>
                <c:pt idx="65">
                  <c:v>103631.84619071847</c:v>
                </c:pt>
                <c:pt idx="66">
                  <c:v>109642.49326978016</c:v>
                </c:pt>
                <c:pt idx="67">
                  <c:v>81793.299979255986</c:v>
                </c:pt>
                <c:pt idx="68">
                  <c:v>62408.287884172321</c:v>
                </c:pt>
                <c:pt idx="69">
                  <c:v>74141.046006396704</c:v>
                </c:pt>
                <c:pt idx="70">
                  <c:v>90600.358219816771</c:v>
                </c:pt>
                <c:pt idx="71">
                  <c:v>112525.64490901244</c:v>
                </c:pt>
                <c:pt idx="72">
                  <c:v>450099.76649492711</c:v>
                </c:pt>
                <c:pt idx="73">
                  <c:v>528867.22563153936</c:v>
                </c:pt>
                <c:pt idx="74">
                  <c:v>623005.59179395321</c:v>
                </c:pt>
                <c:pt idx="75">
                  <c:v>666615.98321953008</c:v>
                </c:pt>
                <c:pt idx="76">
                  <c:v>757275.75693738612</c:v>
                </c:pt>
                <c:pt idx="77">
                  <c:v>393641.04854034731</c:v>
                </c:pt>
                <c:pt idx="78">
                  <c:v>423951.40927795408</c:v>
                </c:pt>
                <c:pt idx="79">
                  <c:v>387915.53948932799</c:v>
                </c:pt>
                <c:pt idx="80">
                  <c:v>372398.91790975491</c:v>
                </c:pt>
                <c:pt idx="81">
                  <c:v>357875.36011127447</c:v>
                </c:pt>
                <c:pt idx="82">
                  <c:v>327813.82986192743</c:v>
                </c:pt>
                <c:pt idx="83">
                  <c:v>313062.20751814067</c:v>
                </c:pt>
                <c:pt idx="84">
                  <c:v>316818.95400835836</c:v>
                </c:pt>
                <c:pt idx="85">
                  <c:v>336144.91020286822</c:v>
                </c:pt>
                <c:pt idx="86">
                  <c:v>336144.91020286822</c:v>
                </c:pt>
                <c:pt idx="87">
                  <c:v>348918.41679057723</c:v>
                </c:pt>
                <c:pt idx="88">
                  <c:v>459525.55491319025</c:v>
                </c:pt>
                <c:pt idx="89">
                  <c:v>492151.86931202665</c:v>
                </c:pt>
                <c:pt idx="90">
                  <c:v>562529.58662364655</c:v>
                </c:pt>
                <c:pt idx="91">
                  <c:v>612594.71983315097</c:v>
                </c:pt>
                <c:pt idx="92">
                  <c:v>599730.2307166548</c:v>
                </c:pt>
                <c:pt idx="93">
                  <c:v>520565.84026205639</c:v>
                </c:pt>
                <c:pt idx="94">
                  <c:v>726189.34716556862</c:v>
                </c:pt>
                <c:pt idx="95">
                  <c:v>894434.2154611554</c:v>
                </c:pt>
                <c:pt idx="96">
                  <c:v>1155609.0063758129</c:v>
                </c:pt>
                <c:pt idx="97">
                  <c:v>376147.59701201867</c:v>
                </c:pt>
                <c:pt idx="98">
                  <c:v>69587.305447223451</c:v>
                </c:pt>
              </c:numCache>
            </c:numRef>
          </c:yVal>
          <c:smooth val="0"/>
          <c:extLst>
            <c:ext xmlns:c16="http://schemas.microsoft.com/office/drawing/2014/chart" uri="{C3380CC4-5D6E-409C-BE32-E72D297353CC}">
              <c16:uniqueId val="{00000000-7A4F-4DDA-AE40-247B9770FB56}"/>
            </c:ext>
          </c:extLst>
        </c:ser>
        <c:dLbls>
          <c:showLegendKey val="0"/>
          <c:showVal val="0"/>
          <c:showCatName val="0"/>
          <c:showSerName val="0"/>
          <c:showPercent val="0"/>
          <c:showBubbleSize val="0"/>
        </c:dLbls>
        <c:axId val="113281280"/>
        <c:axId val="113287168"/>
      </c:scatterChart>
      <c:scatterChart>
        <c:scatterStyle val="smoothMarker"/>
        <c:varyColors val="0"/>
        <c:ser>
          <c:idx val="2"/>
          <c:order val="1"/>
          <c:tx>
            <c:v>Taux marginal supérieur de la dernière tranche (axe de droite)</c:v>
          </c:tx>
          <c:spPr>
            <a:ln>
              <a:solidFill>
                <a:schemeClr val="accent5">
                  <a:lumMod val="75000"/>
                </a:schemeClr>
              </a:solidFill>
            </a:ln>
          </c:spPr>
          <c:marker>
            <c:symbol val="none"/>
          </c:marker>
          <c:xVal>
            <c:numRef>
              <c:f>Top!$A$2:$A$100</c:f>
              <c:numCache>
                <c:formatCode>General</c:formatCode>
                <c:ptCount val="99"/>
                <c:pt idx="0">
                  <c:v>2013</c:v>
                </c:pt>
                <c:pt idx="1">
                  <c:v>2012</c:v>
                </c:pt>
                <c:pt idx="2">
                  <c:v>2011</c:v>
                </c:pt>
                <c:pt idx="3">
                  <c:v>2010</c:v>
                </c:pt>
                <c:pt idx="4">
                  <c:v>2009</c:v>
                </c:pt>
                <c:pt idx="5">
                  <c:v>2008</c:v>
                </c:pt>
                <c:pt idx="6">
                  <c:v>2007</c:v>
                </c:pt>
                <c:pt idx="7">
                  <c:v>2006</c:v>
                </c:pt>
                <c:pt idx="8">
                  <c:v>2005</c:v>
                </c:pt>
                <c:pt idx="9">
                  <c:v>2004</c:v>
                </c:pt>
                <c:pt idx="10">
                  <c:v>2003</c:v>
                </c:pt>
                <c:pt idx="11">
                  <c:v>2002</c:v>
                </c:pt>
                <c:pt idx="12">
                  <c:v>2001</c:v>
                </c:pt>
                <c:pt idx="13">
                  <c:v>2000</c:v>
                </c:pt>
                <c:pt idx="14">
                  <c:v>1999</c:v>
                </c:pt>
                <c:pt idx="15">
                  <c:v>1998</c:v>
                </c:pt>
                <c:pt idx="16">
                  <c:v>1997</c:v>
                </c:pt>
                <c:pt idx="17">
                  <c:v>1996</c:v>
                </c:pt>
                <c:pt idx="18">
                  <c:v>1995</c:v>
                </c:pt>
                <c:pt idx="19">
                  <c:v>1994</c:v>
                </c:pt>
                <c:pt idx="20">
                  <c:v>1993</c:v>
                </c:pt>
                <c:pt idx="21">
                  <c:v>1992</c:v>
                </c:pt>
                <c:pt idx="22">
                  <c:v>1991</c:v>
                </c:pt>
                <c:pt idx="23">
                  <c:v>1990</c:v>
                </c:pt>
                <c:pt idx="24">
                  <c:v>1989</c:v>
                </c:pt>
                <c:pt idx="25">
                  <c:v>1988</c:v>
                </c:pt>
                <c:pt idx="26">
                  <c:v>1987</c:v>
                </c:pt>
                <c:pt idx="27">
                  <c:v>1986</c:v>
                </c:pt>
                <c:pt idx="28">
                  <c:v>1985</c:v>
                </c:pt>
                <c:pt idx="29">
                  <c:v>1984</c:v>
                </c:pt>
                <c:pt idx="30">
                  <c:v>1983</c:v>
                </c:pt>
                <c:pt idx="31">
                  <c:v>1982</c:v>
                </c:pt>
                <c:pt idx="32">
                  <c:v>1981</c:v>
                </c:pt>
                <c:pt idx="33">
                  <c:v>1980</c:v>
                </c:pt>
                <c:pt idx="34">
                  <c:v>1979</c:v>
                </c:pt>
                <c:pt idx="35">
                  <c:v>1978</c:v>
                </c:pt>
                <c:pt idx="36">
                  <c:v>1977</c:v>
                </c:pt>
                <c:pt idx="37">
                  <c:v>1976</c:v>
                </c:pt>
                <c:pt idx="38">
                  <c:v>1975</c:v>
                </c:pt>
                <c:pt idx="39">
                  <c:v>1974</c:v>
                </c:pt>
                <c:pt idx="40">
                  <c:v>1973</c:v>
                </c:pt>
                <c:pt idx="41">
                  <c:v>1972</c:v>
                </c:pt>
                <c:pt idx="42">
                  <c:v>1971</c:v>
                </c:pt>
                <c:pt idx="43">
                  <c:v>1970</c:v>
                </c:pt>
                <c:pt idx="44">
                  <c:v>1969</c:v>
                </c:pt>
                <c:pt idx="45">
                  <c:v>1968</c:v>
                </c:pt>
                <c:pt idx="46">
                  <c:v>1967</c:v>
                </c:pt>
                <c:pt idx="47">
                  <c:v>1966</c:v>
                </c:pt>
                <c:pt idx="48">
                  <c:v>1965</c:v>
                </c:pt>
                <c:pt idx="49">
                  <c:v>1964</c:v>
                </c:pt>
                <c:pt idx="50">
                  <c:v>1963</c:v>
                </c:pt>
                <c:pt idx="51">
                  <c:v>1962</c:v>
                </c:pt>
                <c:pt idx="52">
                  <c:v>1961</c:v>
                </c:pt>
                <c:pt idx="53">
                  <c:v>1960</c:v>
                </c:pt>
                <c:pt idx="54">
                  <c:v>1959</c:v>
                </c:pt>
                <c:pt idx="55">
                  <c:v>1958</c:v>
                </c:pt>
                <c:pt idx="56">
                  <c:v>1957</c:v>
                </c:pt>
                <c:pt idx="57">
                  <c:v>1956</c:v>
                </c:pt>
                <c:pt idx="58">
                  <c:v>1955</c:v>
                </c:pt>
                <c:pt idx="59">
                  <c:v>1954</c:v>
                </c:pt>
                <c:pt idx="60">
                  <c:v>1953</c:v>
                </c:pt>
                <c:pt idx="61">
                  <c:v>1952</c:v>
                </c:pt>
                <c:pt idx="62">
                  <c:v>1951</c:v>
                </c:pt>
                <c:pt idx="63">
                  <c:v>1950</c:v>
                </c:pt>
                <c:pt idx="64">
                  <c:v>1949</c:v>
                </c:pt>
                <c:pt idx="65">
                  <c:v>1948</c:v>
                </c:pt>
                <c:pt idx="66">
                  <c:v>1947</c:v>
                </c:pt>
                <c:pt idx="67">
                  <c:v>1946</c:v>
                </c:pt>
                <c:pt idx="68">
                  <c:v>1945</c:v>
                </c:pt>
                <c:pt idx="69">
                  <c:v>1944</c:v>
                </c:pt>
                <c:pt idx="70">
                  <c:v>1943</c:v>
                </c:pt>
                <c:pt idx="71">
                  <c:v>1942</c:v>
                </c:pt>
                <c:pt idx="72">
                  <c:v>1941</c:v>
                </c:pt>
                <c:pt idx="73">
                  <c:v>1940</c:v>
                </c:pt>
                <c:pt idx="74">
                  <c:v>1939</c:v>
                </c:pt>
                <c:pt idx="75">
                  <c:v>1938</c:v>
                </c:pt>
                <c:pt idx="76">
                  <c:v>1937</c:v>
                </c:pt>
                <c:pt idx="77">
                  <c:v>1936</c:v>
                </c:pt>
                <c:pt idx="78">
                  <c:v>1935</c:v>
                </c:pt>
                <c:pt idx="79">
                  <c:v>1934</c:v>
                </c:pt>
                <c:pt idx="80">
                  <c:v>1933</c:v>
                </c:pt>
                <c:pt idx="81">
                  <c:v>1932</c:v>
                </c:pt>
                <c:pt idx="82">
                  <c:v>1931</c:v>
                </c:pt>
                <c:pt idx="83">
                  <c:v>1930</c:v>
                </c:pt>
                <c:pt idx="84">
                  <c:v>1929</c:v>
                </c:pt>
                <c:pt idx="85">
                  <c:v>1928</c:v>
                </c:pt>
                <c:pt idx="86">
                  <c:v>1927</c:v>
                </c:pt>
                <c:pt idx="87">
                  <c:v>1926</c:v>
                </c:pt>
                <c:pt idx="88">
                  <c:v>1925</c:v>
                </c:pt>
                <c:pt idx="89">
                  <c:v>1924</c:v>
                </c:pt>
                <c:pt idx="90">
                  <c:v>1923</c:v>
                </c:pt>
                <c:pt idx="91">
                  <c:v>1922</c:v>
                </c:pt>
                <c:pt idx="92">
                  <c:v>1921</c:v>
                </c:pt>
                <c:pt idx="93">
                  <c:v>1920</c:v>
                </c:pt>
                <c:pt idx="94">
                  <c:v>1919</c:v>
                </c:pt>
                <c:pt idx="95">
                  <c:v>1918</c:v>
                </c:pt>
                <c:pt idx="96">
                  <c:v>1917</c:v>
                </c:pt>
                <c:pt idx="97">
                  <c:v>1916</c:v>
                </c:pt>
                <c:pt idx="98">
                  <c:v>1915</c:v>
                </c:pt>
              </c:numCache>
            </c:numRef>
          </c:xVal>
          <c:yVal>
            <c:numRef>
              <c:f>Top!$C$2:$C$100</c:f>
              <c:numCache>
                <c:formatCode>0%</c:formatCode>
                <c:ptCount val="99"/>
                <c:pt idx="0">
                  <c:v>0.49</c:v>
                </c:pt>
                <c:pt idx="1">
                  <c:v>0.45</c:v>
                </c:pt>
                <c:pt idx="2">
                  <c:v>0.45</c:v>
                </c:pt>
                <c:pt idx="3">
                  <c:v>0.41</c:v>
                </c:pt>
                <c:pt idx="4">
                  <c:v>0.4</c:v>
                </c:pt>
                <c:pt idx="5">
                  <c:v>0.4</c:v>
                </c:pt>
                <c:pt idx="6">
                  <c:v>0.4</c:v>
                </c:pt>
                <c:pt idx="7">
                  <c:v>0.4</c:v>
                </c:pt>
                <c:pt idx="8">
                  <c:v>0.48089999999999999</c:v>
                </c:pt>
                <c:pt idx="9">
                  <c:v>0.48089999999999999</c:v>
                </c:pt>
                <c:pt idx="10">
                  <c:v>0.48089999999999999</c:v>
                </c:pt>
                <c:pt idx="11">
                  <c:v>0.49579999999999996</c:v>
                </c:pt>
                <c:pt idx="12">
                  <c:v>0.52749999999999997</c:v>
                </c:pt>
                <c:pt idx="13">
                  <c:v>0.53249999999999997</c:v>
                </c:pt>
                <c:pt idx="14">
                  <c:v>0.54</c:v>
                </c:pt>
                <c:pt idx="15">
                  <c:v>0.54</c:v>
                </c:pt>
                <c:pt idx="16">
                  <c:v>0.54</c:v>
                </c:pt>
                <c:pt idx="17">
                  <c:v>0.54</c:v>
                </c:pt>
                <c:pt idx="18">
                  <c:v>0.56799999999999995</c:v>
                </c:pt>
                <c:pt idx="19">
                  <c:v>0.56799999999999995</c:v>
                </c:pt>
                <c:pt idx="20">
                  <c:v>0.56799999999999995</c:v>
                </c:pt>
                <c:pt idx="21">
                  <c:v>0.56799999999999995</c:v>
                </c:pt>
                <c:pt idx="22">
                  <c:v>0.56799999999999995</c:v>
                </c:pt>
                <c:pt idx="23">
                  <c:v>0.56799999999999995</c:v>
                </c:pt>
                <c:pt idx="24">
                  <c:v>0.56799999999999995</c:v>
                </c:pt>
                <c:pt idx="25">
                  <c:v>0.56799999999999995</c:v>
                </c:pt>
                <c:pt idx="26">
                  <c:v>0.56799999999999995</c:v>
                </c:pt>
                <c:pt idx="27">
                  <c:v>0.57999999999999996</c:v>
                </c:pt>
                <c:pt idx="28">
                  <c:v>0.65</c:v>
                </c:pt>
                <c:pt idx="29">
                  <c:v>0.67</c:v>
                </c:pt>
                <c:pt idx="30">
                  <c:v>0.70199999999999996</c:v>
                </c:pt>
                <c:pt idx="31">
                  <c:v>0.69599999999999995</c:v>
                </c:pt>
                <c:pt idx="32">
                  <c:v>0.66</c:v>
                </c:pt>
                <c:pt idx="33">
                  <c:v>0.75</c:v>
                </c:pt>
                <c:pt idx="34">
                  <c:v>0.6</c:v>
                </c:pt>
                <c:pt idx="35">
                  <c:v>0.6</c:v>
                </c:pt>
                <c:pt idx="36">
                  <c:v>0.6</c:v>
                </c:pt>
                <c:pt idx="37">
                  <c:v>0.6</c:v>
                </c:pt>
                <c:pt idx="38">
                  <c:v>0.6</c:v>
                </c:pt>
                <c:pt idx="39">
                  <c:v>0.6</c:v>
                </c:pt>
                <c:pt idx="40">
                  <c:v>0.6</c:v>
                </c:pt>
                <c:pt idx="41">
                  <c:v>0.6</c:v>
                </c:pt>
                <c:pt idx="42">
                  <c:v>0.64300000000000002</c:v>
                </c:pt>
                <c:pt idx="43">
                  <c:v>0.64900000000000002</c:v>
                </c:pt>
                <c:pt idx="44">
                  <c:v>0.69899999999999995</c:v>
                </c:pt>
                <c:pt idx="45">
                  <c:v>0.748</c:v>
                </c:pt>
                <c:pt idx="46">
                  <c:v>0.81299999999999994</c:v>
                </c:pt>
                <c:pt idx="47">
                  <c:v>0.7</c:v>
                </c:pt>
                <c:pt idx="48">
                  <c:v>0.68300000000000005</c:v>
                </c:pt>
                <c:pt idx="49">
                  <c:v>0.68300000000000005</c:v>
                </c:pt>
                <c:pt idx="50">
                  <c:v>0.69799999999999995</c:v>
                </c:pt>
                <c:pt idx="51">
                  <c:v>0.68300000000000005</c:v>
                </c:pt>
                <c:pt idx="52">
                  <c:v>0.68300000000000005</c:v>
                </c:pt>
                <c:pt idx="53">
                  <c:v>0.71499999999999997</c:v>
                </c:pt>
                <c:pt idx="54">
                  <c:v>0.71499999999999997</c:v>
                </c:pt>
                <c:pt idx="55">
                  <c:v>0.77</c:v>
                </c:pt>
                <c:pt idx="56">
                  <c:v>0.77</c:v>
                </c:pt>
                <c:pt idx="57">
                  <c:v>0.77</c:v>
                </c:pt>
                <c:pt idx="58">
                  <c:v>0.77</c:v>
                </c:pt>
                <c:pt idx="59">
                  <c:v>0.7</c:v>
                </c:pt>
                <c:pt idx="60">
                  <c:v>0.7</c:v>
                </c:pt>
                <c:pt idx="61">
                  <c:v>0.7</c:v>
                </c:pt>
                <c:pt idx="62">
                  <c:v>0.7</c:v>
                </c:pt>
                <c:pt idx="63">
                  <c:v>0.7</c:v>
                </c:pt>
                <c:pt idx="64">
                  <c:v>0.7</c:v>
                </c:pt>
                <c:pt idx="65">
                  <c:v>0.7</c:v>
                </c:pt>
                <c:pt idx="66">
                  <c:v>0.84</c:v>
                </c:pt>
                <c:pt idx="67">
                  <c:v>0.7</c:v>
                </c:pt>
                <c:pt idx="68">
                  <c:v>0.7</c:v>
                </c:pt>
                <c:pt idx="69">
                  <c:v>0.9</c:v>
                </c:pt>
                <c:pt idx="70">
                  <c:v>0.9</c:v>
                </c:pt>
                <c:pt idx="71">
                  <c:v>0.9</c:v>
                </c:pt>
                <c:pt idx="72">
                  <c:v>0.9</c:v>
                </c:pt>
                <c:pt idx="73">
                  <c:v>0.8</c:v>
                </c:pt>
                <c:pt idx="74">
                  <c:v>0.8</c:v>
                </c:pt>
                <c:pt idx="75">
                  <c:v>0.69299999999999995</c:v>
                </c:pt>
                <c:pt idx="76">
                  <c:v>0.67400000000000004</c:v>
                </c:pt>
                <c:pt idx="77">
                  <c:v>0.624</c:v>
                </c:pt>
                <c:pt idx="78">
                  <c:v>0.504</c:v>
                </c:pt>
                <c:pt idx="79">
                  <c:v>0.42</c:v>
                </c:pt>
                <c:pt idx="80">
                  <c:v>0.45800000000000002</c:v>
                </c:pt>
                <c:pt idx="81">
                  <c:v>0.45800000000000002</c:v>
                </c:pt>
                <c:pt idx="82">
                  <c:v>0.41699999999999998</c:v>
                </c:pt>
                <c:pt idx="83">
                  <c:v>0.41699999999999998</c:v>
                </c:pt>
                <c:pt idx="84">
                  <c:v>0.41699999999999998</c:v>
                </c:pt>
                <c:pt idx="85">
                  <c:v>0.41699999999999998</c:v>
                </c:pt>
                <c:pt idx="86">
                  <c:v>0.375</c:v>
                </c:pt>
                <c:pt idx="87">
                  <c:v>0.375</c:v>
                </c:pt>
                <c:pt idx="88">
                  <c:v>0.75</c:v>
                </c:pt>
                <c:pt idx="89">
                  <c:v>0.9</c:v>
                </c:pt>
                <c:pt idx="90">
                  <c:v>0.75</c:v>
                </c:pt>
                <c:pt idx="91">
                  <c:v>0.625</c:v>
                </c:pt>
                <c:pt idx="92">
                  <c:v>0.625</c:v>
                </c:pt>
                <c:pt idx="93">
                  <c:v>0.625</c:v>
                </c:pt>
                <c:pt idx="94">
                  <c:v>0.625</c:v>
                </c:pt>
                <c:pt idx="95">
                  <c:v>0.2</c:v>
                </c:pt>
                <c:pt idx="96">
                  <c:v>0.2</c:v>
                </c:pt>
                <c:pt idx="97">
                  <c:v>0.1</c:v>
                </c:pt>
                <c:pt idx="98">
                  <c:v>0.02</c:v>
                </c:pt>
              </c:numCache>
            </c:numRef>
          </c:yVal>
          <c:smooth val="0"/>
          <c:extLst>
            <c:ext xmlns:c16="http://schemas.microsoft.com/office/drawing/2014/chart" uri="{C3380CC4-5D6E-409C-BE32-E72D297353CC}">
              <c16:uniqueId val="{00000001-7A4F-4DDA-AE40-247B9770FB56}"/>
            </c:ext>
          </c:extLst>
        </c:ser>
        <c:dLbls>
          <c:showLegendKey val="0"/>
          <c:showVal val="0"/>
          <c:showCatName val="0"/>
          <c:showSerName val="0"/>
          <c:showPercent val="0"/>
          <c:showBubbleSize val="0"/>
        </c:dLbls>
        <c:axId val="113290624"/>
        <c:axId val="113289088"/>
      </c:scatterChart>
      <c:valAx>
        <c:axId val="113281280"/>
        <c:scaling>
          <c:orientation val="minMax"/>
          <c:max val="2014"/>
          <c:min val="1914"/>
        </c:scaling>
        <c:delete val="0"/>
        <c:axPos val="b"/>
        <c:numFmt formatCode="General" sourceLinked="1"/>
        <c:majorTickMark val="out"/>
        <c:minorTickMark val="none"/>
        <c:tickLblPos val="nextTo"/>
        <c:crossAx val="113287168"/>
        <c:crosses val="autoZero"/>
        <c:crossBetween val="midCat"/>
      </c:valAx>
      <c:valAx>
        <c:axId val="113287168"/>
        <c:scaling>
          <c:orientation val="minMax"/>
        </c:scaling>
        <c:delete val="0"/>
        <c:axPos val="l"/>
        <c:majorGridlines>
          <c:spPr>
            <a:ln>
              <a:noFill/>
            </a:ln>
          </c:spPr>
        </c:majorGridlines>
        <c:numFmt formatCode="#,##0\ &quot;€&quot;" sourceLinked="0"/>
        <c:majorTickMark val="out"/>
        <c:minorTickMark val="none"/>
        <c:tickLblPos val="nextTo"/>
        <c:crossAx val="113281280"/>
        <c:crosses val="autoZero"/>
        <c:crossBetween val="midCat"/>
        <c:dispUnits>
          <c:builtInUnit val="thousands"/>
          <c:dispUnitsLbl>
            <c:layout>
              <c:manualLayout>
                <c:xMode val="edge"/>
                <c:yMode val="edge"/>
                <c:x val="1.2429906511932291E-3"/>
                <c:y val="0.33515827076766047"/>
              </c:manualLayout>
            </c:layout>
            <c:tx>
              <c:rich>
                <a:bodyPr/>
                <a:lstStyle/>
                <a:p>
                  <a:pPr>
                    <a:defRPr/>
                  </a:pPr>
                  <a:r>
                    <a:rPr lang="fr-FR"/>
                    <a:t>Milliers d'euros (en euros 2014)</a:t>
                  </a:r>
                </a:p>
              </c:rich>
            </c:tx>
          </c:dispUnitsLbl>
        </c:dispUnits>
      </c:valAx>
      <c:valAx>
        <c:axId val="113289088"/>
        <c:scaling>
          <c:orientation val="minMax"/>
        </c:scaling>
        <c:delete val="0"/>
        <c:axPos val="r"/>
        <c:numFmt formatCode="0%" sourceLinked="1"/>
        <c:majorTickMark val="out"/>
        <c:minorTickMark val="none"/>
        <c:tickLblPos val="nextTo"/>
        <c:crossAx val="113290624"/>
        <c:crosses val="max"/>
        <c:crossBetween val="midCat"/>
      </c:valAx>
      <c:valAx>
        <c:axId val="113290624"/>
        <c:scaling>
          <c:orientation val="minMax"/>
        </c:scaling>
        <c:delete val="1"/>
        <c:axPos val="b"/>
        <c:numFmt formatCode="General" sourceLinked="1"/>
        <c:majorTickMark val="out"/>
        <c:minorTickMark val="none"/>
        <c:tickLblPos val="nextTo"/>
        <c:crossAx val="113289088"/>
        <c:crosses val="autoZero"/>
        <c:crossBetween val="midCat"/>
      </c:valAx>
      <c:spPr>
        <a:ln>
          <a:noFill/>
        </a:ln>
      </c:spPr>
    </c:plotArea>
    <c:legend>
      <c:legendPos val="b"/>
      <c:layout>
        <c:manualLayout>
          <c:xMode val="edge"/>
          <c:yMode val="edge"/>
          <c:x val="0.57739007825990163"/>
          <c:y val="2.4303030382950043E-2"/>
          <c:w val="0.33284780968534172"/>
          <c:h val="0.20741995802654889"/>
        </c:manualLayout>
      </c:layout>
      <c:overlay val="0"/>
      <c:spPr>
        <a:ln>
          <a:solidFill>
            <a:schemeClr val="tx1"/>
          </a:solidFill>
        </a:ln>
      </c:spPr>
    </c:legend>
    <c:plotVisOnly val="1"/>
    <c:dispBlanksAs val="gap"/>
    <c:showDLblsOverMax val="0"/>
  </c:chart>
  <c:spPr>
    <a:ln>
      <a:noFill/>
    </a:ln>
  </c:spPr>
  <c:txPr>
    <a:bodyPr/>
    <a:lstStyle/>
    <a:p>
      <a:pPr>
        <a:defRPr sz="1400"/>
      </a:pPr>
      <a:endParaRPr lang="fr-FR"/>
    </a:p>
  </c:txPr>
  <c:printSettings>
    <c:headerFooter/>
    <c:pageMargins b="1" l="1" r="1"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6.9365279018355291E-2"/>
          <c:y val="2.8354991484650944E-2"/>
          <c:w val="0.89622757482497328"/>
          <c:h val="0.89474708786930335"/>
        </c:manualLayout>
      </c:layout>
      <c:scatterChart>
        <c:scatterStyle val="smoothMarker"/>
        <c:varyColors val="0"/>
        <c:ser>
          <c:idx val="0"/>
          <c:order val="0"/>
          <c:tx>
            <c:strRef>
              <c:f>Top!$C$1</c:f>
              <c:strCache>
                <c:ptCount val="1"/>
                <c:pt idx="0">
                  <c:v>Taux marginal de la dernière tranche</c:v>
                </c:pt>
              </c:strCache>
            </c:strRef>
          </c:tx>
          <c:spPr>
            <a:ln>
              <a:solidFill>
                <a:schemeClr val="accent5">
                  <a:lumMod val="75000"/>
                </a:schemeClr>
              </a:solidFill>
            </a:ln>
          </c:spPr>
          <c:marker>
            <c:symbol val="none"/>
          </c:marker>
          <c:xVal>
            <c:numRef>
              <c:f>Top!$A$2:$A$100</c:f>
              <c:numCache>
                <c:formatCode>General</c:formatCode>
                <c:ptCount val="99"/>
                <c:pt idx="0">
                  <c:v>2013</c:v>
                </c:pt>
                <c:pt idx="1">
                  <c:v>2012</c:v>
                </c:pt>
                <c:pt idx="2">
                  <c:v>2011</c:v>
                </c:pt>
                <c:pt idx="3">
                  <c:v>2010</c:v>
                </c:pt>
                <c:pt idx="4">
                  <c:v>2009</c:v>
                </c:pt>
                <c:pt idx="5">
                  <c:v>2008</c:v>
                </c:pt>
                <c:pt idx="6">
                  <c:v>2007</c:v>
                </c:pt>
                <c:pt idx="7">
                  <c:v>2006</c:v>
                </c:pt>
                <c:pt idx="8">
                  <c:v>2005</c:v>
                </c:pt>
                <c:pt idx="9">
                  <c:v>2004</c:v>
                </c:pt>
                <c:pt idx="10">
                  <c:v>2003</c:v>
                </c:pt>
                <c:pt idx="11">
                  <c:v>2002</c:v>
                </c:pt>
                <c:pt idx="12">
                  <c:v>2001</c:v>
                </c:pt>
                <c:pt idx="13">
                  <c:v>2000</c:v>
                </c:pt>
                <c:pt idx="14">
                  <c:v>1999</c:v>
                </c:pt>
                <c:pt idx="15">
                  <c:v>1998</c:v>
                </c:pt>
                <c:pt idx="16">
                  <c:v>1997</c:v>
                </c:pt>
                <c:pt idx="17">
                  <c:v>1996</c:v>
                </c:pt>
                <c:pt idx="18">
                  <c:v>1995</c:v>
                </c:pt>
                <c:pt idx="19">
                  <c:v>1994</c:v>
                </c:pt>
                <c:pt idx="20">
                  <c:v>1993</c:v>
                </c:pt>
                <c:pt idx="21">
                  <c:v>1992</c:v>
                </c:pt>
                <c:pt idx="22">
                  <c:v>1991</c:v>
                </c:pt>
                <c:pt idx="23">
                  <c:v>1990</c:v>
                </c:pt>
                <c:pt idx="24">
                  <c:v>1989</c:v>
                </c:pt>
                <c:pt idx="25">
                  <c:v>1988</c:v>
                </c:pt>
                <c:pt idx="26">
                  <c:v>1987</c:v>
                </c:pt>
                <c:pt idx="27">
                  <c:v>1986</c:v>
                </c:pt>
                <c:pt idx="28">
                  <c:v>1985</c:v>
                </c:pt>
                <c:pt idx="29">
                  <c:v>1984</c:v>
                </c:pt>
                <c:pt idx="30">
                  <c:v>1983</c:v>
                </c:pt>
                <c:pt idx="31">
                  <c:v>1982</c:v>
                </c:pt>
                <c:pt idx="32">
                  <c:v>1981</c:v>
                </c:pt>
                <c:pt idx="33">
                  <c:v>1980</c:v>
                </c:pt>
                <c:pt idx="34">
                  <c:v>1979</c:v>
                </c:pt>
                <c:pt idx="35">
                  <c:v>1978</c:v>
                </c:pt>
                <c:pt idx="36">
                  <c:v>1977</c:v>
                </c:pt>
                <c:pt idx="37">
                  <c:v>1976</c:v>
                </c:pt>
                <c:pt idx="38">
                  <c:v>1975</c:v>
                </c:pt>
                <c:pt idx="39">
                  <c:v>1974</c:v>
                </c:pt>
                <c:pt idx="40">
                  <c:v>1973</c:v>
                </c:pt>
                <c:pt idx="41">
                  <c:v>1972</c:v>
                </c:pt>
                <c:pt idx="42">
                  <c:v>1971</c:v>
                </c:pt>
                <c:pt idx="43">
                  <c:v>1970</c:v>
                </c:pt>
                <c:pt idx="44">
                  <c:v>1969</c:v>
                </c:pt>
                <c:pt idx="45">
                  <c:v>1968</c:v>
                </c:pt>
                <c:pt idx="46">
                  <c:v>1967</c:v>
                </c:pt>
                <c:pt idx="47">
                  <c:v>1966</c:v>
                </c:pt>
                <c:pt idx="48">
                  <c:v>1965</c:v>
                </c:pt>
                <c:pt idx="49">
                  <c:v>1964</c:v>
                </c:pt>
                <c:pt idx="50">
                  <c:v>1963</c:v>
                </c:pt>
                <c:pt idx="51">
                  <c:v>1962</c:v>
                </c:pt>
                <c:pt idx="52">
                  <c:v>1961</c:v>
                </c:pt>
                <c:pt idx="53">
                  <c:v>1960</c:v>
                </c:pt>
                <c:pt idx="54">
                  <c:v>1959</c:v>
                </c:pt>
                <c:pt idx="55">
                  <c:v>1958</c:v>
                </c:pt>
                <c:pt idx="56">
                  <c:v>1957</c:v>
                </c:pt>
                <c:pt idx="57">
                  <c:v>1956</c:v>
                </c:pt>
                <c:pt idx="58">
                  <c:v>1955</c:v>
                </c:pt>
                <c:pt idx="59">
                  <c:v>1954</c:v>
                </c:pt>
                <c:pt idx="60">
                  <c:v>1953</c:v>
                </c:pt>
                <c:pt idx="61">
                  <c:v>1952</c:v>
                </c:pt>
                <c:pt idx="62">
                  <c:v>1951</c:v>
                </c:pt>
                <c:pt idx="63">
                  <c:v>1950</c:v>
                </c:pt>
                <c:pt idx="64">
                  <c:v>1949</c:v>
                </c:pt>
                <c:pt idx="65">
                  <c:v>1948</c:v>
                </c:pt>
                <c:pt idx="66">
                  <c:v>1947</c:v>
                </c:pt>
                <c:pt idx="67">
                  <c:v>1946</c:v>
                </c:pt>
                <c:pt idx="68">
                  <c:v>1945</c:v>
                </c:pt>
                <c:pt idx="69">
                  <c:v>1944</c:v>
                </c:pt>
                <c:pt idx="70">
                  <c:v>1943</c:v>
                </c:pt>
                <c:pt idx="71">
                  <c:v>1942</c:v>
                </c:pt>
                <c:pt idx="72">
                  <c:v>1941</c:v>
                </c:pt>
                <c:pt idx="73">
                  <c:v>1940</c:v>
                </c:pt>
                <c:pt idx="74">
                  <c:v>1939</c:v>
                </c:pt>
                <c:pt idx="75">
                  <c:v>1938</c:v>
                </c:pt>
                <c:pt idx="76">
                  <c:v>1937</c:v>
                </c:pt>
                <c:pt idx="77">
                  <c:v>1936</c:v>
                </c:pt>
                <c:pt idx="78">
                  <c:v>1935</c:v>
                </c:pt>
                <c:pt idx="79">
                  <c:v>1934</c:v>
                </c:pt>
                <c:pt idx="80">
                  <c:v>1933</c:v>
                </c:pt>
                <c:pt idx="81">
                  <c:v>1932</c:v>
                </c:pt>
                <c:pt idx="82">
                  <c:v>1931</c:v>
                </c:pt>
                <c:pt idx="83">
                  <c:v>1930</c:v>
                </c:pt>
                <c:pt idx="84">
                  <c:v>1929</c:v>
                </c:pt>
                <c:pt idx="85">
                  <c:v>1928</c:v>
                </c:pt>
                <c:pt idx="86">
                  <c:v>1927</c:v>
                </c:pt>
                <c:pt idx="87">
                  <c:v>1926</c:v>
                </c:pt>
                <c:pt idx="88">
                  <c:v>1925</c:v>
                </c:pt>
                <c:pt idx="89">
                  <c:v>1924</c:v>
                </c:pt>
                <c:pt idx="90">
                  <c:v>1923</c:v>
                </c:pt>
                <c:pt idx="91">
                  <c:v>1922</c:v>
                </c:pt>
                <c:pt idx="92">
                  <c:v>1921</c:v>
                </c:pt>
                <c:pt idx="93">
                  <c:v>1920</c:v>
                </c:pt>
                <c:pt idx="94">
                  <c:v>1919</c:v>
                </c:pt>
                <c:pt idx="95">
                  <c:v>1918</c:v>
                </c:pt>
                <c:pt idx="96">
                  <c:v>1917</c:v>
                </c:pt>
                <c:pt idx="97">
                  <c:v>1916</c:v>
                </c:pt>
                <c:pt idx="98">
                  <c:v>1915</c:v>
                </c:pt>
              </c:numCache>
            </c:numRef>
          </c:xVal>
          <c:yVal>
            <c:numRef>
              <c:f>Top!$C$2:$C$100</c:f>
              <c:numCache>
                <c:formatCode>0%</c:formatCode>
                <c:ptCount val="99"/>
                <c:pt idx="0">
                  <c:v>0.49</c:v>
                </c:pt>
                <c:pt idx="1">
                  <c:v>0.45</c:v>
                </c:pt>
                <c:pt idx="2">
                  <c:v>0.45</c:v>
                </c:pt>
                <c:pt idx="3">
                  <c:v>0.41</c:v>
                </c:pt>
                <c:pt idx="4">
                  <c:v>0.4</c:v>
                </c:pt>
                <c:pt idx="5">
                  <c:v>0.4</c:v>
                </c:pt>
                <c:pt idx="6">
                  <c:v>0.4</c:v>
                </c:pt>
                <c:pt idx="7">
                  <c:v>0.4</c:v>
                </c:pt>
                <c:pt idx="8">
                  <c:v>0.48089999999999999</c:v>
                </c:pt>
                <c:pt idx="9">
                  <c:v>0.48089999999999999</c:v>
                </c:pt>
                <c:pt idx="10">
                  <c:v>0.48089999999999999</c:v>
                </c:pt>
                <c:pt idx="11">
                  <c:v>0.49579999999999996</c:v>
                </c:pt>
                <c:pt idx="12">
                  <c:v>0.52749999999999997</c:v>
                </c:pt>
                <c:pt idx="13">
                  <c:v>0.53249999999999997</c:v>
                </c:pt>
                <c:pt idx="14">
                  <c:v>0.54</c:v>
                </c:pt>
                <c:pt idx="15">
                  <c:v>0.54</c:v>
                </c:pt>
                <c:pt idx="16">
                  <c:v>0.54</c:v>
                </c:pt>
                <c:pt idx="17">
                  <c:v>0.54</c:v>
                </c:pt>
                <c:pt idx="18">
                  <c:v>0.56799999999999995</c:v>
                </c:pt>
                <c:pt idx="19">
                  <c:v>0.56799999999999995</c:v>
                </c:pt>
                <c:pt idx="20">
                  <c:v>0.56799999999999995</c:v>
                </c:pt>
                <c:pt idx="21">
                  <c:v>0.56799999999999995</c:v>
                </c:pt>
                <c:pt idx="22">
                  <c:v>0.56799999999999995</c:v>
                </c:pt>
                <c:pt idx="23">
                  <c:v>0.56799999999999995</c:v>
                </c:pt>
                <c:pt idx="24">
                  <c:v>0.56799999999999995</c:v>
                </c:pt>
                <c:pt idx="25">
                  <c:v>0.56799999999999995</c:v>
                </c:pt>
                <c:pt idx="26">
                  <c:v>0.56799999999999995</c:v>
                </c:pt>
                <c:pt idx="27">
                  <c:v>0.57999999999999996</c:v>
                </c:pt>
                <c:pt idx="28">
                  <c:v>0.65</c:v>
                </c:pt>
                <c:pt idx="29">
                  <c:v>0.67</c:v>
                </c:pt>
                <c:pt idx="30">
                  <c:v>0.70199999999999996</c:v>
                </c:pt>
                <c:pt idx="31">
                  <c:v>0.69599999999999995</c:v>
                </c:pt>
                <c:pt idx="32">
                  <c:v>0.66</c:v>
                </c:pt>
                <c:pt idx="33">
                  <c:v>0.75</c:v>
                </c:pt>
                <c:pt idx="34">
                  <c:v>0.6</c:v>
                </c:pt>
                <c:pt idx="35">
                  <c:v>0.6</c:v>
                </c:pt>
                <c:pt idx="36">
                  <c:v>0.6</c:v>
                </c:pt>
                <c:pt idx="37">
                  <c:v>0.6</c:v>
                </c:pt>
                <c:pt idx="38">
                  <c:v>0.6</c:v>
                </c:pt>
                <c:pt idx="39">
                  <c:v>0.6</c:v>
                </c:pt>
                <c:pt idx="40">
                  <c:v>0.6</c:v>
                </c:pt>
                <c:pt idx="41">
                  <c:v>0.6</c:v>
                </c:pt>
                <c:pt idx="42">
                  <c:v>0.64300000000000002</c:v>
                </c:pt>
                <c:pt idx="43">
                  <c:v>0.64900000000000002</c:v>
                </c:pt>
                <c:pt idx="44">
                  <c:v>0.69899999999999995</c:v>
                </c:pt>
                <c:pt idx="45">
                  <c:v>0.748</c:v>
                </c:pt>
                <c:pt idx="46">
                  <c:v>0.81299999999999994</c:v>
                </c:pt>
                <c:pt idx="47">
                  <c:v>0.7</c:v>
                </c:pt>
                <c:pt idx="48">
                  <c:v>0.68300000000000005</c:v>
                </c:pt>
                <c:pt idx="49">
                  <c:v>0.68300000000000005</c:v>
                </c:pt>
                <c:pt idx="50">
                  <c:v>0.69799999999999995</c:v>
                </c:pt>
                <c:pt idx="51">
                  <c:v>0.68300000000000005</c:v>
                </c:pt>
                <c:pt idx="52">
                  <c:v>0.68300000000000005</c:v>
                </c:pt>
                <c:pt idx="53">
                  <c:v>0.71499999999999997</c:v>
                </c:pt>
                <c:pt idx="54">
                  <c:v>0.71499999999999997</c:v>
                </c:pt>
                <c:pt idx="55">
                  <c:v>0.77</c:v>
                </c:pt>
                <c:pt idx="56">
                  <c:v>0.77</c:v>
                </c:pt>
                <c:pt idx="57">
                  <c:v>0.77</c:v>
                </c:pt>
                <c:pt idx="58">
                  <c:v>0.77</c:v>
                </c:pt>
                <c:pt idx="59">
                  <c:v>0.7</c:v>
                </c:pt>
                <c:pt idx="60">
                  <c:v>0.7</c:v>
                </c:pt>
                <c:pt idx="61">
                  <c:v>0.7</c:v>
                </c:pt>
                <c:pt idx="62">
                  <c:v>0.7</c:v>
                </c:pt>
                <c:pt idx="63">
                  <c:v>0.7</c:v>
                </c:pt>
                <c:pt idx="64">
                  <c:v>0.7</c:v>
                </c:pt>
                <c:pt idx="65">
                  <c:v>0.7</c:v>
                </c:pt>
                <c:pt idx="66">
                  <c:v>0.84</c:v>
                </c:pt>
                <c:pt idx="67">
                  <c:v>0.7</c:v>
                </c:pt>
                <c:pt idx="68">
                  <c:v>0.7</c:v>
                </c:pt>
                <c:pt idx="69">
                  <c:v>0.9</c:v>
                </c:pt>
                <c:pt idx="70">
                  <c:v>0.9</c:v>
                </c:pt>
                <c:pt idx="71">
                  <c:v>0.9</c:v>
                </c:pt>
                <c:pt idx="72">
                  <c:v>0.9</c:v>
                </c:pt>
                <c:pt idx="73">
                  <c:v>0.8</c:v>
                </c:pt>
                <c:pt idx="74">
                  <c:v>0.8</c:v>
                </c:pt>
                <c:pt idx="75">
                  <c:v>0.69299999999999995</c:v>
                </c:pt>
                <c:pt idx="76">
                  <c:v>0.67400000000000004</c:v>
                </c:pt>
                <c:pt idx="77">
                  <c:v>0.624</c:v>
                </c:pt>
                <c:pt idx="78">
                  <c:v>0.504</c:v>
                </c:pt>
                <c:pt idx="79">
                  <c:v>0.42</c:v>
                </c:pt>
                <c:pt idx="80">
                  <c:v>0.45800000000000002</c:v>
                </c:pt>
                <c:pt idx="81">
                  <c:v>0.45800000000000002</c:v>
                </c:pt>
                <c:pt idx="82">
                  <c:v>0.41699999999999998</c:v>
                </c:pt>
                <c:pt idx="83">
                  <c:v>0.41699999999999998</c:v>
                </c:pt>
                <c:pt idx="84">
                  <c:v>0.41699999999999998</c:v>
                </c:pt>
                <c:pt idx="85">
                  <c:v>0.41699999999999998</c:v>
                </c:pt>
                <c:pt idx="86">
                  <c:v>0.375</c:v>
                </c:pt>
                <c:pt idx="87">
                  <c:v>0.375</c:v>
                </c:pt>
                <c:pt idx="88">
                  <c:v>0.75</c:v>
                </c:pt>
                <c:pt idx="89">
                  <c:v>0.9</c:v>
                </c:pt>
                <c:pt idx="90">
                  <c:v>0.75</c:v>
                </c:pt>
                <c:pt idx="91">
                  <c:v>0.625</c:v>
                </c:pt>
                <c:pt idx="92">
                  <c:v>0.625</c:v>
                </c:pt>
                <c:pt idx="93">
                  <c:v>0.625</c:v>
                </c:pt>
                <c:pt idx="94">
                  <c:v>0.625</c:v>
                </c:pt>
                <c:pt idx="95">
                  <c:v>0.2</c:v>
                </c:pt>
                <c:pt idx="96">
                  <c:v>0.2</c:v>
                </c:pt>
                <c:pt idx="97">
                  <c:v>0.1</c:v>
                </c:pt>
                <c:pt idx="98">
                  <c:v>0.02</c:v>
                </c:pt>
              </c:numCache>
            </c:numRef>
          </c:yVal>
          <c:smooth val="0"/>
          <c:extLst>
            <c:ext xmlns:c16="http://schemas.microsoft.com/office/drawing/2014/chart" uri="{C3380CC4-5D6E-409C-BE32-E72D297353CC}">
              <c16:uniqueId val="{00000000-8C4A-4C6F-87B1-B2FB5295EC94}"/>
            </c:ext>
          </c:extLst>
        </c:ser>
        <c:ser>
          <c:idx val="3"/>
          <c:order val="1"/>
          <c:tx>
            <c:v>Taux moyen des 0,1% les plus aisés</c:v>
          </c:tx>
          <c:spPr>
            <a:ln>
              <a:solidFill>
                <a:schemeClr val="accent5">
                  <a:lumMod val="50000"/>
                </a:schemeClr>
              </a:solidFill>
              <a:prstDash val="lgDashDot"/>
            </a:ln>
          </c:spPr>
          <c:marker>
            <c:symbol val="none"/>
          </c:marker>
          <c:xVal>
            <c:numRef>
              <c:f>Top!$A$2:$A$100</c:f>
              <c:numCache>
                <c:formatCode>General</c:formatCode>
                <c:ptCount val="99"/>
                <c:pt idx="0">
                  <c:v>2013</c:v>
                </c:pt>
                <c:pt idx="1">
                  <c:v>2012</c:v>
                </c:pt>
                <c:pt idx="2">
                  <c:v>2011</c:v>
                </c:pt>
                <c:pt idx="3">
                  <c:v>2010</c:v>
                </c:pt>
                <c:pt idx="4">
                  <c:v>2009</c:v>
                </c:pt>
                <c:pt idx="5">
                  <c:v>2008</c:v>
                </c:pt>
                <c:pt idx="6">
                  <c:v>2007</c:v>
                </c:pt>
                <c:pt idx="7">
                  <c:v>2006</c:v>
                </c:pt>
                <c:pt idx="8">
                  <c:v>2005</c:v>
                </c:pt>
                <c:pt idx="9">
                  <c:v>2004</c:v>
                </c:pt>
                <c:pt idx="10">
                  <c:v>2003</c:v>
                </c:pt>
                <c:pt idx="11">
                  <c:v>2002</c:v>
                </c:pt>
                <c:pt idx="12">
                  <c:v>2001</c:v>
                </c:pt>
                <c:pt idx="13">
                  <c:v>2000</c:v>
                </c:pt>
                <c:pt idx="14">
                  <c:v>1999</c:v>
                </c:pt>
                <c:pt idx="15">
                  <c:v>1998</c:v>
                </c:pt>
                <c:pt idx="16">
                  <c:v>1997</c:v>
                </c:pt>
                <c:pt idx="17">
                  <c:v>1996</c:v>
                </c:pt>
                <c:pt idx="18">
                  <c:v>1995</c:v>
                </c:pt>
                <c:pt idx="19">
                  <c:v>1994</c:v>
                </c:pt>
                <c:pt idx="20">
                  <c:v>1993</c:v>
                </c:pt>
                <c:pt idx="21">
                  <c:v>1992</c:v>
                </c:pt>
                <c:pt idx="22">
                  <c:v>1991</c:v>
                </c:pt>
                <c:pt idx="23">
                  <c:v>1990</c:v>
                </c:pt>
                <c:pt idx="24">
                  <c:v>1989</c:v>
                </c:pt>
                <c:pt idx="25">
                  <c:v>1988</c:v>
                </c:pt>
                <c:pt idx="26">
                  <c:v>1987</c:v>
                </c:pt>
                <c:pt idx="27">
                  <c:v>1986</c:v>
                </c:pt>
                <c:pt idx="28">
                  <c:v>1985</c:v>
                </c:pt>
                <c:pt idx="29">
                  <c:v>1984</c:v>
                </c:pt>
                <c:pt idx="30">
                  <c:v>1983</c:v>
                </c:pt>
                <c:pt idx="31">
                  <c:v>1982</c:v>
                </c:pt>
                <c:pt idx="32">
                  <c:v>1981</c:v>
                </c:pt>
                <c:pt idx="33">
                  <c:v>1980</c:v>
                </c:pt>
                <c:pt idx="34">
                  <c:v>1979</c:v>
                </c:pt>
                <c:pt idx="35">
                  <c:v>1978</c:v>
                </c:pt>
                <c:pt idx="36">
                  <c:v>1977</c:v>
                </c:pt>
                <c:pt idx="37">
                  <c:v>1976</c:v>
                </c:pt>
                <c:pt idx="38">
                  <c:v>1975</c:v>
                </c:pt>
                <c:pt idx="39">
                  <c:v>1974</c:v>
                </c:pt>
                <c:pt idx="40">
                  <c:v>1973</c:v>
                </c:pt>
                <c:pt idx="41">
                  <c:v>1972</c:v>
                </c:pt>
                <c:pt idx="42">
                  <c:v>1971</c:v>
                </c:pt>
                <c:pt idx="43">
                  <c:v>1970</c:v>
                </c:pt>
                <c:pt idx="44">
                  <c:v>1969</c:v>
                </c:pt>
                <c:pt idx="45">
                  <c:v>1968</c:v>
                </c:pt>
                <c:pt idx="46">
                  <c:v>1967</c:v>
                </c:pt>
                <c:pt idx="47">
                  <c:v>1966</c:v>
                </c:pt>
                <c:pt idx="48">
                  <c:v>1965</c:v>
                </c:pt>
                <c:pt idx="49">
                  <c:v>1964</c:v>
                </c:pt>
                <c:pt idx="50">
                  <c:v>1963</c:v>
                </c:pt>
                <c:pt idx="51">
                  <c:v>1962</c:v>
                </c:pt>
                <c:pt idx="52">
                  <c:v>1961</c:v>
                </c:pt>
                <c:pt idx="53">
                  <c:v>1960</c:v>
                </c:pt>
                <c:pt idx="54">
                  <c:v>1959</c:v>
                </c:pt>
                <c:pt idx="55">
                  <c:v>1958</c:v>
                </c:pt>
                <c:pt idx="56">
                  <c:v>1957</c:v>
                </c:pt>
                <c:pt idx="57">
                  <c:v>1956</c:v>
                </c:pt>
                <c:pt idx="58">
                  <c:v>1955</c:v>
                </c:pt>
                <c:pt idx="59">
                  <c:v>1954</c:v>
                </c:pt>
                <c:pt idx="60">
                  <c:v>1953</c:v>
                </c:pt>
                <c:pt idx="61">
                  <c:v>1952</c:v>
                </c:pt>
                <c:pt idx="62">
                  <c:v>1951</c:v>
                </c:pt>
                <c:pt idx="63">
                  <c:v>1950</c:v>
                </c:pt>
                <c:pt idx="64">
                  <c:v>1949</c:v>
                </c:pt>
                <c:pt idx="65">
                  <c:v>1948</c:v>
                </c:pt>
                <c:pt idx="66">
                  <c:v>1947</c:v>
                </c:pt>
                <c:pt idx="67">
                  <c:v>1946</c:v>
                </c:pt>
                <c:pt idx="68">
                  <c:v>1945</c:v>
                </c:pt>
                <c:pt idx="69">
                  <c:v>1944</c:v>
                </c:pt>
                <c:pt idx="70">
                  <c:v>1943</c:v>
                </c:pt>
                <c:pt idx="71">
                  <c:v>1942</c:v>
                </c:pt>
                <c:pt idx="72">
                  <c:v>1941</c:v>
                </c:pt>
                <c:pt idx="73">
                  <c:v>1940</c:v>
                </c:pt>
                <c:pt idx="74">
                  <c:v>1939</c:v>
                </c:pt>
                <c:pt idx="75">
                  <c:v>1938</c:v>
                </c:pt>
                <c:pt idx="76">
                  <c:v>1937</c:v>
                </c:pt>
                <c:pt idx="77">
                  <c:v>1936</c:v>
                </c:pt>
                <c:pt idx="78">
                  <c:v>1935</c:v>
                </c:pt>
                <c:pt idx="79">
                  <c:v>1934</c:v>
                </c:pt>
                <c:pt idx="80">
                  <c:v>1933</c:v>
                </c:pt>
                <c:pt idx="81">
                  <c:v>1932</c:v>
                </c:pt>
                <c:pt idx="82">
                  <c:v>1931</c:v>
                </c:pt>
                <c:pt idx="83">
                  <c:v>1930</c:v>
                </c:pt>
                <c:pt idx="84">
                  <c:v>1929</c:v>
                </c:pt>
                <c:pt idx="85">
                  <c:v>1928</c:v>
                </c:pt>
                <c:pt idx="86">
                  <c:v>1927</c:v>
                </c:pt>
                <c:pt idx="87">
                  <c:v>1926</c:v>
                </c:pt>
                <c:pt idx="88">
                  <c:v>1925</c:v>
                </c:pt>
                <c:pt idx="89">
                  <c:v>1924</c:v>
                </c:pt>
                <c:pt idx="90">
                  <c:v>1923</c:v>
                </c:pt>
                <c:pt idx="91">
                  <c:v>1922</c:v>
                </c:pt>
                <c:pt idx="92">
                  <c:v>1921</c:v>
                </c:pt>
                <c:pt idx="93">
                  <c:v>1920</c:v>
                </c:pt>
                <c:pt idx="94">
                  <c:v>1919</c:v>
                </c:pt>
                <c:pt idx="95">
                  <c:v>1918</c:v>
                </c:pt>
                <c:pt idx="96">
                  <c:v>1917</c:v>
                </c:pt>
                <c:pt idx="97">
                  <c:v>1916</c:v>
                </c:pt>
                <c:pt idx="98">
                  <c:v>1915</c:v>
                </c:pt>
              </c:numCache>
            </c:numRef>
          </c:xVal>
          <c:yVal>
            <c:numRef>
              <c:f>Top!$O$2:$O$100</c:f>
              <c:numCache>
                <c:formatCode>0%</c:formatCode>
                <c:ptCount val="99"/>
                <c:pt idx="0">
                  <c:v>0.30181705951690702</c:v>
                </c:pt>
                <c:pt idx="1">
                  <c:v>0.28982996940612799</c:v>
                </c:pt>
                <c:pt idx="2">
                  <c:v>0.26929759979248002</c:v>
                </c:pt>
                <c:pt idx="3">
                  <c:v>0.26797419786453203</c:v>
                </c:pt>
                <c:pt idx="4">
                  <c:v>0.25869366526603699</c:v>
                </c:pt>
                <c:pt idx="5">
                  <c:v>0.25770267844200101</c:v>
                </c:pt>
                <c:pt idx="6">
                  <c:v>0.25361469388008101</c:v>
                </c:pt>
                <c:pt idx="7">
                  <c:v>0.25601562857627902</c:v>
                </c:pt>
                <c:pt idx="8">
                  <c:v>0.32058781385421797</c:v>
                </c:pt>
                <c:pt idx="9">
                  <c:v>0.33899390697479198</c:v>
                </c:pt>
                <c:pt idx="10">
                  <c:v>0.34441736340522799</c:v>
                </c:pt>
                <c:pt idx="11">
                  <c:v>0.33781871199607799</c:v>
                </c:pt>
                <c:pt idx="12">
                  <c:v>0.35755690932273898</c:v>
                </c:pt>
                <c:pt idx="13">
                  <c:v>0.35161328315734902</c:v>
                </c:pt>
                <c:pt idx="14">
                  <c:v>0.35698822140693698</c:v>
                </c:pt>
                <c:pt idx="15">
                  <c:v>0.35401126742362998</c:v>
                </c:pt>
                <c:pt idx="16" formatCode="0.0%">
                  <c:v>0.34052105811199068</c:v>
                </c:pt>
                <c:pt idx="17" formatCode="0.0%">
                  <c:v>0.3382828473592186</c:v>
                </c:pt>
                <c:pt idx="18" formatCode="0.0%">
                  <c:v>0.36110101437789555</c:v>
                </c:pt>
                <c:pt idx="19" formatCode="0.0%">
                  <c:v>0.3593604317765311</c:v>
                </c:pt>
                <c:pt idx="20" formatCode="0.0%">
                  <c:v>0.36862071985539308</c:v>
                </c:pt>
                <c:pt idx="21" formatCode="0.0%">
                  <c:v>0.38117608274420894</c:v>
                </c:pt>
                <c:pt idx="22" formatCode="0.0%">
                  <c:v>0.39032203797446413</c:v>
                </c:pt>
                <c:pt idx="23" formatCode="0.0%">
                  <c:v>0.39664304217819035</c:v>
                </c:pt>
                <c:pt idx="24" formatCode="0.0%">
                  <c:v>0.39235358399069931</c:v>
                </c:pt>
                <c:pt idx="25" formatCode="0.0%">
                  <c:v>0.38831175817847507</c:v>
                </c:pt>
                <c:pt idx="26" formatCode="0.0%">
                  <c:v>0.39027407274980147</c:v>
                </c:pt>
                <c:pt idx="27" formatCode="0.0%">
                  <c:v>0.39706949327931684</c:v>
                </c:pt>
                <c:pt idx="28" formatCode="0.0%">
                  <c:v>0.4335016320024912</c:v>
                </c:pt>
                <c:pt idx="29" formatCode="0.0%">
                  <c:v>0.44684277819560397</c:v>
                </c:pt>
                <c:pt idx="30" formatCode="0.0%">
                  <c:v>0.47063128058294768</c:v>
                </c:pt>
                <c:pt idx="31" formatCode="0.0%">
                  <c:v>0.49626233565886047</c:v>
                </c:pt>
                <c:pt idx="32" formatCode="0.0%">
                  <c:v>0.48152982352049689</c:v>
                </c:pt>
                <c:pt idx="33" formatCode="0.0%">
                  <c:v>0.51974583717518108</c:v>
                </c:pt>
                <c:pt idx="34" formatCode="0.0%">
                  <c:v>0.43345573576436874</c:v>
                </c:pt>
                <c:pt idx="35" formatCode="0.0%">
                  <c:v>0.42545106872022165</c:v>
                </c:pt>
                <c:pt idx="36" formatCode="0.0%">
                  <c:v>0.42499378921664538</c:v>
                </c:pt>
                <c:pt idx="37" formatCode="0.0%">
                  <c:v>0.42191638381735375</c:v>
                </c:pt>
                <c:pt idx="38" formatCode="0.0%">
                  <c:v>0.41250016411906393</c:v>
                </c:pt>
                <c:pt idx="39" formatCode="0.0%">
                  <c:v>0.40804373913245756</c:v>
                </c:pt>
                <c:pt idx="40" formatCode="0.0%">
                  <c:v>0.40977319205342794</c:v>
                </c:pt>
                <c:pt idx="41" formatCode="0.0%">
                  <c:v>0.39360937218791769</c:v>
                </c:pt>
                <c:pt idx="42" formatCode="0.0%">
                  <c:v>0.4085149101201665</c:v>
                </c:pt>
                <c:pt idx="43" formatCode="0.0%">
                  <c:v>0.40061261238848267</c:v>
                </c:pt>
                <c:pt idx="44" formatCode="0.0%">
                  <c:v>0.42259960104632927</c:v>
                </c:pt>
                <c:pt idx="45" formatCode="0.0%">
                  <c:v>0.44623218348664406</c:v>
                </c:pt>
                <c:pt idx="46" formatCode="0.0%">
                  <c:v>0.47440641310198567</c:v>
                </c:pt>
                <c:pt idx="47" formatCode="0.0%">
                  <c:v>0.36545822757890195</c:v>
                </c:pt>
                <c:pt idx="48" formatCode="0.0%">
                  <c:v>0.38016234812507382</c:v>
                </c:pt>
                <c:pt idx="49" formatCode="0.0%">
                  <c:v>0.37688399767185687</c:v>
                </c:pt>
                <c:pt idx="50" formatCode="0.0%">
                  <c:v>0.37351103023968385</c:v>
                </c:pt>
                <c:pt idx="51" formatCode="0.0%">
                  <c:v>0.36014411501286731</c:v>
                </c:pt>
                <c:pt idx="52" formatCode="0.0%">
                  <c:v>0.34953357348536396</c:v>
                </c:pt>
                <c:pt idx="53" formatCode="0.0%">
                  <c:v>0.35941654047749144</c:v>
                </c:pt>
                <c:pt idx="54" formatCode="0.0%">
                  <c:v>0.36749775694598336</c:v>
                </c:pt>
                <c:pt idx="55" formatCode="0.0%">
                  <c:v>0.34204923426987288</c:v>
                </c:pt>
                <c:pt idx="56" formatCode="0.0%">
                  <c:v>0.33351266778059396</c:v>
                </c:pt>
                <c:pt idx="57" formatCode="0.0%">
                  <c:v>0.32069052410682097</c:v>
                </c:pt>
                <c:pt idx="58" formatCode="0.0%">
                  <c:v>0.30964317517142903</c:v>
                </c:pt>
                <c:pt idx="59" formatCode="0.0%">
                  <c:v>0.26911036417942408</c:v>
                </c:pt>
                <c:pt idx="60" formatCode="0.0%">
                  <c:v>0.26999993757367652</c:v>
                </c:pt>
                <c:pt idx="61" formatCode="0.0%">
                  <c:v>0.2741424673317629</c:v>
                </c:pt>
                <c:pt idx="62" formatCode="0.0%">
                  <c:v>0.25903386263973222</c:v>
                </c:pt>
                <c:pt idx="63" formatCode="0.0%">
                  <c:v>0.25863889064347345</c:v>
                </c:pt>
                <c:pt idx="64" formatCode="0.0%">
                  <c:v>0.26488707521443833</c:v>
                </c:pt>
                <c:pt idx="65" formatCode="0.0%">
                  <c:v>0.23680790448976388</c:v>
                </c:pt>
                <c:pt idx="66" formatCode="0.0%">
                  <c:v>0.25620621719491143</c:v>
                </c:pt>
                <c:pt idx="67" formatCode="0.0%">
                  <c:v>0.28087201633119219</c:v>
                </c:pt>
                <c:pt idx="68" formatCode="0.0%">
                  <c:v>0.22398400873404639</c:v>
                </c:pt>
                <c:pt idx="69" formatCode="0.0%">
                  <c:v>0.21476490066151752</c:v>
                </c:pt>
                <c:pt idx="70" formatCode="0.0%">
                  <c:v>0.23337608411252059</c:v>
                </c:pt>
                <c:pt idx="71" formatCode="0.0%">
                  <c:v>0.24050686712321351</c:v>
                </c:pt>
                <c:pt idx="72" formatCode="0.0%">
                  <c:v>0.24948009612732072</c:v>
                </c:pt>
                <c:pt idx="73" formatCode="0.0%">
                  <c:v>0.16292440165863037</c:v>
                </c:pt>
                <c:pt idx="74" formatCode="0.0%">
                  <c:v>0.20835167092753581</c:v>
                </c:pt>
                <c:pt idx="75" formatCode="0.0%">
                  <c:v>0.1981017001028228</c:v>
                </c:pt>
                <c:pt idx="76" formatCode="0.0%">
                  <c:v>0.20704581627810154</c:v>
                </c:pt>
                <c:pt idx="77" formatCode="0.0%">
                  <c:v>0.18434718655087978</c:v>
                </c:pt>
                <c:pt idx="78" formatCode="0.0%">
                  <c:v>0.12303674005478482</c:v>
                </c:pt>
                <c:pt idx="79" formatCode="0.0%">
                  <c:v>9.9167025032949829E-2</c:v>
                </c:pt>
                <c:pt idx="80" formatCode="0.0%">
                  <c:v>0.12407939118568022</c:v>
                </c:pt>
                <c:pt idx="81" formatCode="0.0%">
                  <c:v>0.12346963188340179</c:v>
                </c:pt>
                <c:pt idx="82" formatCode="0.0%">
                  <c:v>0.11719318121778086</c:v>
                </c:pt>
                <c:pt idx="83" formatCode="0.0%">
                  <c:v>0.12756336212473798</c:v>
                </c:pt>
                <c:pt idx="84" formatCode="0.0%">
                  <c:v>0.13284842753744544</c:v>
                </c:pt>
                <c:pt idx="85" formatCode="0.0%">
                  <c:v>0.14243799814361199</c:v>
                </c:pt>
                <c:pt idx="86" formatCode="0.0%">
                  <c:v>0.1255016083682709</c:v>
                </c:pt>
                <c:pt idx="87" formatCode="0.0%">
                  <c:v>0.11838233819919104</c:v>
                </c:pt>
                <c:pt idx="88" formatCode="0.0%">
                  <c:v>0.19377491641736047</c:v>
                </c:pt>
                <c:pt idx="89" formatCode="0.0%">
                  <c:v>0.22581327304964893</c:v>
                </c:pt>
                <c:pt idx="90" formatCode="0.0%">
                  <c:v>0.211899880582956</c:v>
                </c:pt>
                <c:pt idx="91" formatCode="0.0%">
                  <c:v>0.16707190661844887</c:v>
                </c:pt>
                <c:pt idx="92" formatCode="0.0%">
                  <c:v>0.14780366369441977</c:v>
                </c:pt>
                <c:pt idx="93" formatCode="0.0%">
                  <c:v>0.17716729960428584</c:v>
                </c:pt>
                <c:pt idx="94" formatCode="0.0%">
                  <c:v>0.18081217868407073</c:v>
                </c:pt>
                <c:pt idx="95" formatCode="0.0%">
                  <c:v>0.10486334761708985</c:v>
                </c:pt>
                <c:pt idx="96" formatCode="0.0%">
                  <c:v>0.11626227796505356</c:v>
                </c:pt>
                <c:pt idx="97" formatCode="0.0%">
                  <c:v>6.0114368781869459E-2</c:v>
                </c:pt>
                <c:pt idx="98" formatCode="0.0%">
                  <c:v>1.5338154362732132E-2</c:v>
                </c:pt>
              </c:numCache>
            </c:numRef>
          </c:yVal>
          <c:smooth val="1"/>
          <c:extLst>
            <c:ext xmlns:c16="http://schemas.microsoft.com/office/drawing/2014/chart" uri="{C3380CC4-5D6E-409C-BE32-E72D297353CC}">
              <c16:uniqueId val="{00000001-8C4A-4C6F-87B1-B2FB5295EC94}"/>
            </c:ext>
          </c:extLst>
        </c:ser>
        <c:ser>
          <c:idx val="4"/>
          <c:order val="2"/>
          <c:tx>
            <c:v>Taux moyen des 1% les plus aisés</c:v>
          </c:tx>
          <c:spPr>
            <a:ln>
              <a:solidFill>
                <a:schemeClr val="accent5">
                  <a:lumMod val="75000"/>
                </a:schemeClr>
              </a:solidFill>
              <a:prstDash val="lgDash"/>
            </a:ln>
          </c:spPr>
          <c:marker>
            <c:symbol val="none"/>
          </c:marker>
          <c:xVal>
            <c:numRef>
              <c:f>Top!$A$2:$A$100</c:f>
              <c:numCache>
                <c:formatCode>General</c:formatCode>
                <c:ptCount val="99"/>
                <c:pt idx="0">
                  <c:v>2013</c:v>
                </c:pt>
                <c:pt idx="1">
                  <c:v>2012</c:v>
                </c:pt>
                <c:pt idx="2">
                  <c:v>2011</c:v>
                </c:pt>
                <c:pt idx="3">
                  <c:v>2010</c:v>
                </c:pt>
                <c:pt idx="4">
                  <c:v>2009</c:v>
                </c:pt>
                <c:pt idx="5">
                  <c:v>2008</c:v>
                </c:pt>
                <c:pt idx="6">
                  <c:v>2007</c:v>
                </c:pt>
                <c:pt idx="7">
                  <c:v>2006</c:v>
                </c:pt>
                <c:pt idx="8">
                  <c:v>2005</c:v>
                </c:pt>
                <c:pt idx="9">
                  <c:v>2004</c:v>
                </c:pt>
                <c:pt idx="10">
                  <c:v>2003</c:v>
                </c:pt>
                <c:pt idx="11">
                  <c:v>2002</c:v>
                </c:pt>
                <c:pt idx="12">
                  <c:v>2001</c:v>
                </c:pt>
                <c:pt idx="13">
                  <c:v>2000</c:v>
                </c:pt>
                <c:pt idx="14">
                  <c:v>1999</c:v>
                </c:pt>
                <c:pt idx="15">
                  <c:v>1998</c:v>
                </c:pt>
                <c:pt idx="16">
                  <c:v>1997</c:v>
                </c:pt>
                <c:pt idx="17">
                  <c:v>1996</c:v>
                </c:pt>
                <c:pt idx="18">
                  <c:v>1995</c:v>
                </c:pt>
                <c:pt idx="19">
                  <c:v>1994</c:v>
                </c:pt>
                <c:pt idx="20">
                  <c:v>1993</c:v>
                </c:pt>
                <c:pt idx="21">
                  <c:v>1992</c:v>
                </c:pt>
                <c:pt idx="22">
                  <c:v>1991</c:v>
                </c:pt>
                <c:pt idx="23">
                  <c:v>1990</c:v>
                </c:pt>
                <c:pt idx="24">
                  <c:v>1989</c:v>
                </c:pt>
                <c:pt idx="25">
                  <c:v>1988</c:v>
                </c:pt>
                <c:pt idx="26">
                  <c:v>1987</c:v>
                </c:pt>
                <c:pt idx="27">
                  <c:v>1986</c:v>
                </c:pt>
                <c:pt idx="28">
                  <c:v>1985</c:v>
                </c:pt>
                <c:pt idx="29">
                  <c:v>1984</c:v>
                </c:pt>
                <c:pt idx="30">
                  <c:v>1983</c:v>
                </c:pt>
                <c:pt idx="31">
                  <c:v>1982</c:v>
                </c:pt>
                <c:pt idx="32">
                  <c:v>1981</c:v>
                </c:pt>
                <c:pt idx="33">
                  <c:v>1980</c:v>
                </c:pt>
                <c:pt idx="34">
                  <c:v>1979</c:v>
                </c:pt>
                <c:pt idx="35">
                  <c:v>1978</c:v>
                </c:pt>
                <c:pt idx="36">
                  <c:v>1977</c:v>
                </c:pt>
                <c:pt idx="37">
                  <c:v>1976</c:v>
                </c:pt>
                <c:pt idx="38">
                  <c:v>1975</c:v>
                </c:pt>
                <c:pt idx="39">
                  <c:v>1974</c:v>
                </c:pt>
                <c:pt idx="40">
                  <c:v>1973</c:v>
                </c:pt>
                <c:pt idx="41">
                  <c:v>1972</c:v>
                </c:pt>
                <c:pt idx="42">
                  <c:v>1971</c:v>
                </c:pt>
                <c:pt idx="43">
                  <c:v>1970</c:v>
                </c:pt>
                <c:pt idx="44">
                  <c:v>1969</c:v>
                </c:pt>
                <c:pt idx="45">
                  <c:v>1968</c:v>
                </c:pt>
                <c:pt idx="46">
                  <c:v>1967</c:v>
                </c:pt>
                <c:pt idx="47">
                  <c:v>1966</c:v>
                </c:pt>
                <c:pt idx="48">
                  <c:v>1965</c:v>
                </c:pt>
                <c:pt idx="49">
                  <c:v>1964</c:v>
                </c:pt>
                <c:pt idx="50">
                  <c:v>1963</c:v>
                </c:pt>
                <c:pt idx="51">
                  <c:v>1962</c:v>
                </c:pt>
                <c:pt idx="52">
                  <c:v>1961</c:v>
                </c:pt>
                <c:pt idx="53">
                  <c:v>1960</c:v>
                </c:pt>
                <c:pt idx="54">
                  <c:v>1959</c:v>
                </c:pt>
                <c:pt idx="55">
                  <c:v>1958</c:v>
                </c:pt>
                <c:pt idx="56">
                  <c:v>1957</c:v>
                </c:pt>
                <c:pt idx="57">
                  <c:v>1956</c:v>
                </c:pt>
                <c:pt idx="58">
                  <c:v>1955</c:v>
                </c:pt>
                <c:pt idx="59">
                  <c:v>1954</c:v>
                </c:pt>
                <c:pt idx="60">
                  <c:v>1953</c:v>
                </c:pt>
                <c:pt idx="61">
                  <c:v>1952</c:v>
                </c:pt>
                <c:pt idx="62">
                  <c:v>1951</c:v>
                </c:pt>
                <c:pt idx="63">
                  <c:v>1950</c:v>
                </c:pt>
                <c:pt idx="64">
                  <c:v>1949</c:v>
                </c:pt>
                <c:pt idx="65">
                  <c:v>1948</c:v>
                </c:pt>
                <c:pt idx="66">
                  <c:v>1947</c:v>
                </c:pt>
                <c:pt idx="67">
                  <c:v>1946</c:v>
                </c:pt>
                <c:pt idx="68">
                  <c:v>1945</c:v>
                </c:pt>
                <c:pt idx="69">
                  <c:v>1944</c:v>
                </c:pt>
                <c:pt idx="70">
                  <c:v>1943</c:v>
                </c:pt>
                <c:pt idx="71">
                  <c:v>1942</c:v>
                </c:pt>
                <c:pt idx="72">
                  <c:v>1941</c:v>
                </c:pt>
                <c:pt idx="73">
                  <c:v>1940</c:v>
                </c:pt>
                <c:pt idx="74">
                  <c:v>1939</c:v>
                </c:pt>
                <c:pt idx="75">
                  <c:v>1938</c:v>
                </c:pt>
                <c:pt idx="76">
                  <c:v>1937</c:v>
                </c:pt>
                <c:pt idx="77">
                  <c:v>1936</c:v>
                </c:pt>
                <c:pt idx="78">
                  <c:v>1935</c:v>
                </c:pt>
                <c:pt idx="79">
                  <c:v>1934</c:v>
                </c:pt>
                <c:pt idx="80">
                  <c:v>1933</c:v>
                </c:pt>
                <c:pt idx="81">
                  <c:v>1932</c:v>
                </c:pt>
                <c:pt idx="82">
                  <c:v>1931</c:v>
                </c:pt>
                <c:pt idx="83">
                  <c:v>1930</c:v>
                </c:pt>
                <c:pt idx="84">
                  <c:v>1929</c:v>
                </c:pt>
                <c:pt idx="85">
                  <c:v>1928</c:v>
                </c:pt>
                <c:pt idx="86">
                  <c:v>1927</c:v>
                </c:pt>
                <c:pt idx="87">
                  <c:v>1926</c:v>
                </c:pt>
                <c:pt idx="88">
                  <c:v>1925</c:v>
                </c:pt>
                <c:pt idx="89">
                  <c:v>1924</c:v>
                </c:pt>
                <c:pt idx="90">
                  <c:v>1923</c:v>
                </c:pt>
                <c:pt idx="91">
                  <c:v>1922</c:v>
                </c:pt>
                <c:pt idx="92">
                  <c:v>1921</c:v>
                </c:pt>
                <c:pt idx="93">
                  <c:v>1920</c:v>
                </c:pt>
                <c:pt idx="94">
                  <c:v>1919</c:v>
                </c:pt>
                <c:pt idx="95">
                  <c:v>1918</c:v>
                </c:pt>
                <c:pt idx="96">
                  <c:v>1917</c:v>
                </c:pt>
                <c:pt idx="97">
                  <c:v>1916</c:v>
                </c:pt>
                <c:pt idx="98">
                  <c:v>1915</c:v>
                </c:pt>
              </c:numCache>
            </c:numRef>
          </c:xVal>
          <c:yVal>
            <c:numRef>
              <c:f>Top!$N$2:$N$100</c:f>
              <c:numCache>
                <c:formatCode>0%</c:formatCode>
                <c:ptCount val="99"/>
                <c:pt idx="0">
                  <c:v>0.18569334631146836</c:v>
                </c:pt>
                <c:pt idx="1">
                  <c:v>0.17734859738416109</c:v>
                </c:pt>
                <c:pt idx="2">
                  <c:v>0.16809661751409716</c:v>
                </c:pt>
                <c:pt idx="3">
                  <c:v>0.1677287281520477</c:v>
                </c:pt>
                <c:pt idx="4">
                  <c:v>0.17019597359224922</c:v>
                </c:pt>
                <c:pt idx="5">
                  <c:v>0.16848171814865245</c:v>
                </c:pt>
                <c:pt idx="6">
                  <c:v>0.16638238747459319</c:v>
                </c:pt>
                <c:pt idx="7">
                  <c:v>0.16654903831981333</c:v>
                </c:pt>
                <c:pt idx="8">
                  <c:v>0.23636135104853614</c:v>
                </c:pt>
                <c:pt idx="9">
                  <c:v>0.24346834909075094</c:v>
                </c:pt>
                <c:pt idx="10">
                  <c:v>0.24604005615832161</c:v>
                </c:pt>
                <c:pt idx="11">
                  <c:v>0.24396619308675149</c:v>
                </c:pt>
                <c:pt idx="12">
                  <c:v>0.25243081122338379</c:v>
                </c:pt>
                <c:pt idx="13">
                  <c:v>0.24637864189995046</c:v>
                </c:pt>
                <c:pt idx="14">
                  <c:v>0.25578074725321925</c:v>
                </c:pt>
                <c:pt idx="15">
                  <c:v>0.24950807040897732</c:v>
                </c:pt>
                <c:pt idx="16" formatCode="0.0%">
                  <c:v>0.24132469608265406</c:v>
                </c:pt>
                <c:pt idx="17" formatCode="0.0%">
                  <c:v>0.23778826756493193</c:v>
                </c:pt>
                <c:pt idx="18" formatCode="0.0%">
                  <c:v>0.25616475485699119</c:v>
                </c:pt>
                <c:pt idx="19" formatCode="0.0%">
                  <c:v>0.25272345266758989</c:v>
                </c:pt>
                <c:pt idx="20" formatCode="0.0%">
                  <c:v>0.26199879085109223</c:v>
                </c:pt>
                <c:pt idx="21" formatCode="0.0%">
                  <c:v>0.27570909921963499</c:v>
                </c:pt>
                <c:pt idx="22" formatCode="0.0%">
                  <c:v>0.28479530710723705</c:v>
                </c:pt>
                <c:pt idx="23" formatCode="0.0%">
                  <c:v>0.2914720407242633</c:v>
                </c:pt>
                <c:pt idx="24" formatCode="0.0%">
                  <c:v>0.28758006032508898</c:v>
                </c:pt>
                <c:pt idx="25" formatCode="0.0%">
                  <c:v>0.28197756238606858</c:v>
                </c:pt>
                <c:pt idx="26" formatCode="0.0%">
                  <c:v>0.28170589928981099</c:v>
                </c:pt>
                <c:pt idx="27" formatCode="0.0%">
                  <c:v>0.28696758523756427</c:v>
                </c:pt>
                <c:pt idx="28" formatCode="0.0%">
                  <c:v>0.30130257145991401</c:v>
                </c:pt>
                <c:pt idx="29" formatCode="0.0%">
                  <c:v>0.30914937553092531</c:v>
                </c:pt>
                <c:pt idx="30" formatCode="0.0%">
                  <c:v>0.32681871036590238</c:v>
                </c:pt>
                <c:pt idx="31" formatCode="0.0%">
                  <c:v>0.34198329183601955</c:v>
                </c:pt>
                <c:pt idx="32" formatCode="0.0%">
                  <c:v>0.34717901605605456</c:v>
                </c:pt>
                <c:pt idx="33" formatCode="0.0%">
                  <c:v>0.34141243807142041</c:v>
                </c:pt>
                <c:pt idx="34" formatCode="0.0%">
                  <c:v>0.31035565364612472</c:v>
                </c:pt>
                <c:pt idx="35" formatCode="0.0%">
                  <c:v>0.30122823119985237</c:v>
                </c:pt>
                <c:pt idx="36" formatCode="0.0%">
                  <c:v>0.30111242133975896</c:v>
                </c:pt>
                <c:pt idx="37" formatCode="0.0%">
                  <c:v>0.2981834597108084</c:v>
                </c:pt>
                <c:pt idx="38" formatCode="0.0%">
                  <c:v>0.28828693474298167</c:v>
                </c:pt>
                <c:pt idx="39" formatCode="0.0%">
                  <c:v>0.2830564487962221</c:v>
                </c:pt>
                <c:pt idx="40" formatCode="0.0%">
                  <c:v>0.28570520201566579</c:v>
                </c:pt>
                <c:pt idx="41" formatCode="0.0%">
                  <c:v>0.27126854722213489</c:v>
                </c:pt>
                <c:pt idx="42" formatCode="0.0%">
                  <c:v>0.28089534754960283</c:v>
                </c:pt>
                <c:pt idx="43" formatCode="0.0%">
                  <c:v>0.27330386948585422</c:v>
                </c:pt>
                <c:pt idx="44" formatCode="0.0%">
                  <c:v>0.28801330421367421</c:v>
                </c:pt>
                <c:pt idx="45" formatCode="0.0%">
                  <c:v>0.30431722373765246</c:v>
                </c:pt>
                <c:pt idx="46" formatCode="0.0%">
                  <c:v>0.31991848780495913</c:v>
                </c:pt>
                <c:pt idx="47" formatCode="0.0%">
                  <c:v>0.24540778946269381</c:v>
                </c:pt>
                <c:pt idx="48" formatCode="0.0%">
                  <c:v>0.25445230525932039</c:v>
                </c:pt>
                <c:pt idx="49" formatCode="0.0%">
                  <c:v>0.25116714692046616</c:v>
                </c:pt>
                <c:pt idx="50" formatCode="0.0%">
                  <c:v>0.24785394084377946</c:v>
                </c:pt>
                <c:pt idx="51" formatCode="0.0%">
                  <c:v>0.23506913716083119</c:v>
                </c:pt>
                <c:pt idx="52" formatCode="0.0%">
                  <c:v>0.22519855404071298</c:v>
                </c:pt>
                <c:pt idx="53" formatCode="0.0%">
                  <c:v>0.22885259870070118</c:v>
                </c:pt>
                <c:pt idx="54" formatCode="0.0%">
                  <c:v>0.23411003500509836</c:v>
                </c:pt>
                <c:pt idx="55" formatCode="0.0%">
                  <c:v>0.21432759278949676</c:v>
                </c:pt>
                <c:pt idx="56" formatCode="0.0%">
                  <c:v>0.20499687417531068</c:v>
                </c:pt>
                <c:pt idx="57" formatCode="0.0%">
                  <c:v>0.19229545281095095</c:v>
                </c:pt>
                <c:pt idx="58" formatCode="0.0%">
                  <c:v>0.18142556095064027</c:v>
                </c:pt>
                <c:pt idx="59" formatCode="0.0%">
                  <c:v>0.15380683583494192</c:v>
                </c:pt>
                <c:pt idx="60" formatCode="0.0%">
                  <c:v>0.15652781866606646</c:v>
                </c:pt>
                <c:pt idx="61" formatCode="0.0%">
                  <c:v>0.16291286362733273</c:v>
                </c:pt>
                <c:pt idx="62" formatCode="0.0%">
                  <c:v>0.14845318851075992</c:v>
                </c:pt>
                <c:pt idx="63" formatCode="0.0%">
                  <c:v>0.14669846200015127</c:v>
                </c:pt>
                <c:pt idx="64" formatCode="0.0%">
                  <c:v>0.15064196105287966</c:v>
                </c:pt>
                <c:pt idx="65" formatCode="0.0%">
                  <c:v>0.13832657360305192</c:v>
                </c:pt>
                <c:pt idx="66" formatCode="0.0%">
                  <c:v>0.14598973621521699</c:v>
                </c:pt>
                <c:pt idx="67" formatCode="0.0%">
                  <c:v>0.15678488678016342</c:v>
                </c:pt>
                <c:pt idx="68" formatCode="0.0%">
                  <c:v>0.12292802153941075</c:v>
                </c:pt>
                <c:pt idx="69" formatCode="0.0%">
                  <c:v>0.12524961248973107</c:v>
                </c:pt>
                <c:pt idx="70" formatCode="0.0%">
                  <c:v>0.12863502699690371</c:v>
                </c:pt>
                <c:pt idx="71" formatCode="0.0%">
                  <c:v>0.13497282955184958</c:v>
                </c:pt>
                <c:pt idx="72" formatCode="0.0%">
                  <c:v>0.12798948743897295</c:v>
                </c:pt>
                <c:pt idx="73" formatCode="0.0%">
                  <c:v>8.1527326525088567E-2</c:v>
                </c:pt>
                <c:pt idx="74" formatCode="0.0%">
                  <c:v>0.10506623249641718</c:v>
                </c:pt>
                <c:pt idx="75" formatCode="0.0%">
                  <c:v>0.10231028138838953</c:v>
                </c:pt>
                <c:pt idx="76" formatCode="0.0%">
                  <c:v>0.10348425696196774</c:v>
                </c:pt>
                <c:pt idx="77" formatCode="0.0%">
                  <c:v>8.5902977762032429E-2</c:v>
                </c:pt>
                <c:pt idx="78" formatCode="0.0%">
                  <c:v>5.7581245449732893E-2</c:v>
                </c:pt>
                <c:pt idx="79" formatCode="0.0%">
                  <c:v>4.9086747665022898E-2</c:v>
                </c:pt>
                <c:pt idx="80" formatCode="0.0%">
                  <c:v>6.4361088749900291E-2</c:v>
                </c:pt>
                <c:pt idx="81" formatCode="0.0%">
                  <c:v>6.5181746632487089E-2</c:v>
                </c:pt>
                <c:pt idx="82" formatCode="0.0%">
                  <c:v>6.4040698682227518E-2</c:v>
                </c:pt>
                <c:pt idx="83" formatCode="0.0%">
                  <c:v>7.1902917550280887E-2</c:v>
                </c:pt>
                <c:pt idx="84" formatCode="0.0%">
                  <c:v>7.5761986506447443E-2</c:v>
                </c:pt>
                <c:pt idx="85" formatCode="0.0%">
                  <c:v>8.1673746129175079E-2</c:v>
                </c:pt>
                <c:pt idx="86" formatCode="0.0%">
                  <c:v>7.1141170425559855E-2</c:v>
                </c:pt>
                <c:pt idx="87" formatCode="0.0%">
                  <c:v>6.8831818843075279E-2</c:v>
                </c:pt>
                <c:pt idx="88" formatCode="0.0%">
                  <c:v>0.11119821102341211</c:v>
                </c:pt>
                <c:pt idx="89" formatCode="0.0%">
                  <c:v>0.12955548806813474</c:v>
                </c:pt>
                <c:pt idx="90" formatCode="0.0%">
                  <c:v>0.11618554037834214</c:v>
                </c:pt>
                <c:pt idx="91" formatCode="0.0%">
                  <c:v>8.9273581117744041E-2</c:v>
                </c:pt>
                <c:pt idx="92" formatCode="0.0%">
                  <c:v>7.9886316350219561E-2</c:v>
                </c:pt>
                <c:pt idx="93" formatCode="0.0%">
                  <c:v>9.6127403778639653E-2</c:v>
                </c:pt>
                <c:pt idx="94" formatCode="0.0%">
                  <c:v>9.2191061219542028E-2</c:v>
                </c:pt>
                <c:pt idx="95" formatCode="0.0%">
                  <c:v>6.1674151530641243E-2</c:v>
                </c:pt>
                <c:pt idx="96" formatCode="0.0%">
                  <c:v>6.6857653462735755E-2</c:v>
                </c:pt>
                <c:pt idx="97" formatCode="0.0%">
                  <c:v>3.8132631727365716E-2</c:v>
                </c:pt>
                <c:pt idx="98" formatCode="0.0%">
                  <c:v>9.6068392413646737E-3</c:v>
                </c:pt>
              </c:numCache>
            </c:numRef>
          </c:yVal>
          <c:smooth val="1"/>
          <c:extLst>
            <c:ext xmlns:c16="http://schemas.microsoft.com/office/drawing/2014/chart" uri="{C3380CC4-5D6E-409C-BE32-E72D297353CC}">
              <c16:uniqueId val="{00000002-8C4A-4C6F-87B1-B2FB5295EC94}"/>
            </c:ext>
          </c:extLst>
        </c:ser>
        <c:ser>
          <c:idx val="1"/>
          <c:order val="3"/>
          <c:tx>
            <c:v>Taux moyen des 10% les plus aisés</c:v>
          </c:tx>
          <c:spPr>
            <a:ln>
              <a:solidFill>
                <a:schemeClr val="accent5">
                  <a:lumMod val="60000"/>
                  <a:lumOff val="40000"/>
                </a:schemeClr>
              </a:solidFill>
              <a:prstDash val="dash"/>
            </a:ln>
          </c:spPr>
          <c:marker>
            <c:symbol val="none"/>
          </c:marker>
          <c:xVal>
            <c:numRef>
              <c:f>Top!$A$2:$A$100</c:f>
              <c:numCache>
                <c:formatCode>General</c:formatCode>
                <c:ptCount val="99"/>
                <c:pt idx="0">
                  <c:v>2013</c:v>
                </c:pt>
                <c:pt idx="1">
                  <c:v>2012</c:v>
                </c:pt>
                <c:pt idx="2">
                  <c:v>2011</c:v>
                </c:pt>
                <c:pt idx="3">
                  <c:v>2010</c:v>
                </c:pt>
                <c:pt idx="4">
                  <c:v>2009</c:v>
                </c:pt>
                <c:pt idx="5">
                  <c:v>2008</c:v>
                </c:pt>
                <c:pt idx="6">
                  <c:v>2007</c:v>
                </c:pt>
                <c:pt idx="7">
                  <c:v>2006</c:v>
                </c:pt>
                <c:pt idx="8">
                  <c:v>2005</c:v>
                </c:pt>
                <c:pt idx="9">
                  <c:v>2004</c:v>
                </c:pt>
                <c:pt idx="10">
                  <c:v>2003</c:v>
                </c:pt>
                <c:pt idx="11">
                  <c:v>2002</c:v>
                </c:pt>
                <c:pt idx="12">
                  <c:v>2001</c:v>
                </c:pt>
                <c:pt idx="13">
                  <c:v>2000</c:v>
                </c:pt>
                <c:pt idx="14">
                  <c:v>1999</c:v>
                </c:pt>
                <c:pt idx="15">
                  <c:v>1998</c:v>
                </c:pt>
                <c:pt idx="16">
                  <c:v>1997</c:v>
                </c:pt>
                <c:pt idx="17">
                  <c:v>1996</c:v>
                </c:pt>
                <c:pt idx="18">
                  <c:v>1995</c:v>
                </c:pt>
                <c:pt idx="19">
                  <c:v>1994</c:v>
                </c:pt>
                <c:pt idx="20">
                  <c:v>1993</c:v>
                </c:pt>
                <c:pt idx="21">
                  <c:v>1992</c:v>
                </c:pt>
                <c:pt idx="22">
                  <c:v>1991</c:v>
                </c:pt>
                <c:pt idx="23">
                  <c:v>1990</c:v>
                </c:pt>
                <c:pt idx="24">
                  <c:v>1989</c:v>
                </c:pt>
                <c:pt idx="25">
                  <c:v>1988</c:v>
                </c:pt>
                <c:pt idx="26">
                  <c:v>1987</c:v>
                </c:pt>
                <c:pt idx="27">
                  <c:v>1986</c:v>
                </c:pt>
                <c:pt idx="28">
                  <c:v>1985</c:v>
                </c:pt>
                <c:pt idx="29">
                  <c:v>1984</c:v>
                </c:pt>
                <c:pt idx="30">
                  <c:v>1983</c:v>
                </c:pt>
                <c:pt idx="31">
                  <c:v>1982</c:v>
                </c:pt>
                <c:pt idx="32">
                  <c:v>1981</c:v>
                </c:pt>
                <c:pt idx="33">
                  <c:v>1980</c:v>
                </c:pt>
                <c:pt idx="34">
                  <c:v>1979</c:v>
                </c:pt>
                <c:pt idx="35">
                  <c:v>1978</c:v>
                </c:pt>
                <c:pt idx="36">
                  <c:v>1977</c:v>
                </c:pt>
                <c:pt idx="37">
                  <c:v>1976</c:v>
                </c:pt>
                <c:pt idx="38">
                  <c:v>1975</c:v>
                </c:pt>
                <c:pt idx="39">
                  <c:v>1974</c:v>
                </c:pt>
                <c:pt idx="40">
                  <c:v>1973</c:v>
                </c:pt>
                <c:pt idx="41">
                  <c:v>1972</c:v>
                </c:pt>
                <c:pt idx="42">
                  <c:v>1971</c:v>
                </c:pt>
                <c:pt idx="43">
                  <c:v>1970</c:v>
                </c:pt>
                <c:pt idx="44">
                  <c:v>1969</c:v>
                </c:pt>
                <c:pt idx="45">
                  <c:v>1968</c:v>
                </c:pt>
                <c:pt idx="46">
                  <c:v>1967</c:v>
                </c:pt>
                <c:pt idx="47">
                  <c:v>1966</c:v>
                </c:pt>
                <c:pt idx="48">
                  <c:v>1965</c:v>
                </c:pt>
                <c:pt idx="49">
                  <c:v>1964</c:v>
                </c:pt>
                <c:pt idx="50">
                  <c:v>1963</c:v>
                </c:pt>
                <c:pt idx="51">
                  <c:v>1962</c:v>
                </c:pt>
                <c:pt idx="52">
                  <c:v>1961</c:v>
                </c:pt>
                <c:pt idx="53">
                  <c:v>1960</c:v>
                </c:pt>
                <c:pt idx="54">
                  <c:v>1959</c:v>
                </c:pt>
                <c:pt idx="55">
                  <c:v>1958</c:v>
                </c:pt>
                <c:pt idx="56">
                  <c:v>1957</c:v>
                </c:pt>
                <c:pt idx="57">
                  <c:v>1956</c:v>
                </c:pt>
                <c:pt idx="58">
                  <c:v>1955</c:v>
                </c:pt>
                <c:pt idx="59">
                  <c:v>1954</c:v>
                </c:pt>
                <c:pt idx="60">
                  <c:v>1953</c:v>
                </c:pt>
                <c:pt idx="61">
                  <c:v>1952</c:v>
                </c:pt>
                <c:pt idx="62">
                  <c:v>1951</c:v>
                </c:pt>
                <c:pt idx="63">
                  <c:v>1950</c:v>
                </c:pt>
                <c:pt idx="64">
                  <c:v>1949</c:v>
                </c:pt>
                <c:pt idx="65">
                  <c:v>1948</c:v>
                </c:pt>
                <c:pt idx="66">
                  <c:v>1947</c:v>
                </c:pt>
                <c:pt idx="67">
                  <c:v>1946</c:v>
                </c:pt>
                <c:pt idx="68">
                  <c:v>1945</c:v>
                </c:pt>
                <c:pt idx="69">
                  <c:v>1944</c:v>
                </c:pt>
                <c:pt idx="70">
                  <c:v>1943</c:v>
                </c:pt>
                <c:pt idx="71">
                  <c:v>1942</c:v>
                </c:pt>
                <c:pt idx="72">
                  <c:v>1941</c:v>
                </c:pt>
                <c:pt idx="73">
                  <c:v>1940</c:v>
                </c:pt>
                <c:pt idx="74">
                  <c:v>1939</c:v>
                </c:pt>
                <c:pt idx="75">
                  <c:v>1938</c:v>
                </c:pt>
                <c:pt idx="76">
                  <c:v>1937</c:v>
                </c:pt>
                <c:pt idx="77">
                  <c:v>1936</c:v>
                </c:pt>
                <c:pt idx="78">
                  <c:v>1935</c:v>
                </c:pt>
                <c:pt idx="79">
                  <c:v>1934</c:v>
                </c:pt>
                <c:pt idx="80">
                  <c:v>1933</c:v>
                </c:pt>
                <c:pt idx="81">
                  <c:v>1932</c:v>
                </c:pt>
                <c:pt idx="82">
                  <c:v>1931</c:v>
                </c:pt>
                <c:pt idx="83">
                  <c:v>1930</c:v>
                </c:pt>
                <c:pt idx="84">
                  <c:v>1929</c:v>
                </c:pt>
                <c:pt idx="85">
                  <c:v>1928</c:v>
                </c:pt>
                <c:pt idx="86">
                  <c:v>1927</c:v>
                </c:pt>
                <c:pt idx="87">
                  <c:v>1926</c:v>
                </c:pt>
                <c:pt idx="88">
                  <c:v>1925</c:v>
                </c:pt>
                <c:pt idx="89">
                  <c:v>1924</c:v>
                </c:pt>
                <c:pt idx="90">
                  <c:v>1923</c:v>
                </c:pt>
                <c:pt idx="91">
                  <c:v>1922</c:v>
                </c:pt>
                <c:pt idx="92">
                  <c:v>1921</c:v>
                </c:pt>
                <c:pt idx="93">
                  <c:v>1920</c:v>
                </c:pt>
                <c:pt idx="94">
                  <c:v>1919</c:v>
                </c:pt>
                <c:pt idx="95">
                  <c:v>1918</c:v>
                </c:pt>
                <c:pt idx="96">
                  <c:v>1917</c:v>
                </c:pt>
                <c:pt idx="97">
                  <c:v>1916</c:v>
                </c:pt>
                <c:pt idx="98">
                  <c:v>1915</c:v>
                </c:pt>
              </c:numCache>
            </c:numRef>
          </c:xVal>
          <c:yVal>
            <c:numRef>
              <c:f>Top!$L$2:$L$100</c:f>
              <c:numCache>
                <c:formatCode>0%</c:formatCode>
                <c:ptCount val="99"/>
                <c:pt idx="0">
                  <c:v>8.344967544355246E-2</c:v>
                </c:pt>
                <c:pt idx="1">
                  <c:v>8.035017015253007E-2</c:v>
                </c:pt>
                <c:pt idx="2">
                  <c:v>7.5407458803096003E-2</c:v>
                </c:pt>
                <c:pt idx="3">
                  <c:v>7.4543417169538995E-2</c:v>
                </c:pt>
                <c:pt idx="4">
                  <c:v>7.6882985011260618E-2</c:v>
                </c:pt>
                <c:pt idx="5">
                  <c:v>7.5489164901859682E-2</c:v>
                </c:pt>
                <c:pt idx="6">
                  <c:v>7.4613291497684794E-2</c:v>
                </c:pt>
                <c:pt idx="7">
                  <c:v>7.4311829145299477E-2</c:v>
                </c:pt>
                <c:pt idx="8">
                  <c:v>0.11856781412275311</c:v>
                </c:pt>
                <c:pt idx="9">
                  <c:v>0.1205121796547185</c:v>
                </c:pt>
                <c:pt idx="10">
                  <c:v>0.12155591600380637</c:v>
                </c:pt>
                <c:pt idx="11">
                  <c:v>0.12531343422318791</c:v>
                </c:pt>
                <c:pt idx="12">
                  <c:v>0.12670365524172958</c:v>
                </c:pt>
                <c:pt idx="13">
                  <c:v>0.12313939087964541</c:v>
                </c:pt>
                <c:pt idx="14">
                  <c:v>0.13832054858734352</c:v>
                </c:pt>
                <c:pt idx="15">
                  <c:v>0.1354777191009594</c:v>
                </c:pt>
                <c:pt idx="16" formatCode="0.0%">
                  <c:v>0.13183416878864476</c:v>
                </c:pt>
                <c:pt idx="17" formatCode="0.0%">
                  <c:v>0.12861001801889815</c:v>
                </c:pt>
                <c:pt idx="18" formatCode="0.0%">
                  <c:v>0.14091345758293067</c:v>
                </c:pt>
                <c:pt idx="19" formatCode="0.0%">
                  <c:v>0.14110027002917347</c:v>
                </c:pt>
                <c:pt idx="20" formatCode="0.0%">
                  <c:v>0.14442687651843336</c:v>
                </c:pt>
                <c:pt idx="21" formatCode="0.0%">
                  <c:v>0.15677478664232944</c:v>
                </c:pt>
                <c:pt idx="22" formatCode="0.0%">
                  <c:v>0.16226634151356767</c:v>
                </c:pt>
                <c:pt idx="23" formatCode="0.0%">
                  <c:v>0.16595909772014686</c:v>
                </c:pt>
                <c:pt idx="24" formatCode="0.0%">
                  <c:v>0.16301736236253828</c:v>
                </c:pt>
                <c:pt idx="25" formatCode="0.0%">
                  <c:v>0.15944287062965368</c:v>
                </c:pt>
                <c:pt idx="26" formatCode="0.0%">
                  <c:v>0.1589168784081916</c:v>
                </c:pt>
                <c:pt idx="27" formatCode="0.0%">
                  <c:v>0.16377744410379763</c:v>
                </c:pt>
                <c:pt idx="28" formatCode="0.0%">
                  <c:v>0.16925885902825491</c:v>
                </c:pt>
                <c:pt idx="29" formatCode="0.0%">
                  <c:v>0.17369710842219241</c:v>
                </c:pt>
                <c:pt idx="30" formatCode="0.0%">
                  <c:v>0.18417617350836507</c:v>
                </c:pt>
                <c:pt idx="31" formatCode="0.0%">
                  <c:v>0.18691267398715322</c:v>
                </c:pt>
                <c:pt idx="32" formatCode="0.0%">
                  <c:v>0.19231703209403225</c:v>
                </c:pt>
                <c:pt idx="33" formatCode="0.0%">
                  <c:v>0.18784002350426626</c:v>
                </c:pt>
                <c:pt idx="34" formatCode="0.0%">
                  <c:v>0.17945108936376805</c:v>
                </c:pt>
                <c:pt idx="35" formatCode="0.0%">
                  <c:v>0.17416373584102268</c:v>
                </c:pt>
                <c:pt idx="36" formatCode="0.0%">
                  <c:v>0.17480687521704094</c:v>
                </c:pt>
                <c:pt idx="37" formatCode="0.0%">
                  <c:v>0.17084166125422862</c:v>
                </c:pt>
                <c:pt idx="38" formatCode="0.0%">
                  <c:v>0.16323269696587858</c:v>
                </c:pt>
                <c:pt idx="39" formatCode="0.0%">
                  <c:v>0.15795585419115565</c:v>
                </c:pt>
                <c:pt idx="40" formatCode="0.0%">
                  <c:v>0.15849345347560134</c:v>
                </c:pt>
                <c:pt idx="41" formatCode="0.0%">
                  <c:v>0.1507032204787434</c:v>
                </c:pt>
                <c:pt idx="42" formatCode="0.0%">
                  <c:v>0.15406595474017803</c:v>
                </c:pt>
                <c:pt idx="43" formatCode="0.0%">
                  <c:v>0.148565672260876</c:v>
                </c:pt>
                <c:pt idx="44" formatCode="0.0%">
                  <c:v>0.15306860721000862</c:v>
                </c:pt>
                <c:pt idx="45" formatCode="0.0%">
                  <c:v>0.15703102963627436</c:v>
                </c:pt>
                <c:pt idx="46" formatCode="0.0%">
                  <c:v>0.15043693940932842</c:v>
                </c:pt>
                <c:pt idx="47" formatCode="0.0%">
                  <c:v>0.12783136358472161</c:v>
                </c:pt>
                <c:pt idx="48" formatCode="0.0%">
                  <c:v>0.13262754512249691</c:v>
                </c:pt>
                <c:pt idx="49" formatCode="0.0%">
                  <c:v>0.1300416455904336</c:v>
                </c:pt>
                <c:pt idx="50" formatCode="0.0%">
                  <c:v>0.12745875959798705</c:v>
                </c:pt>
                <c:pt idx="51" formatCode="0.0%">
                  <c:v>0.12055780538449358</c:v>
                </c:pt>
                <c:pt idx="52" formatCode="0.0%">
                  <c:v>0.11535703090077404</c:v>
                </c:pt>
                <c:pt idx="53" formatCode="0.0%">
                  <c:v>0.11640666437748899</c:v>
                </c:pt>
                <c:pt idx="54" formatCode="0.0%">
                  <c:v>0.11899603100920507</c:v>
                </c:pt>
                <c:pt idx="55" formatCode="0.0%">
                  <c:v>0.10517564996874715</c:v>
                </c:pt>
                <c:pt idx="56" formatCode="0.0%">
                  <c:v>9.7236418023410931E-2</c:v>
                </c:pt>
                <c:pt idx="57" formatCode="0.0%">
                  <c:v>8.7619719405576987E-2</c:v>
                </c:pt>
                <c:pt idx="58" formatCode="0.0%">
                  <c:v>7.9853264018106593E-2</c:v>
                </c:pt>
                <c:pt idx="59" formatCode="0.0%">
                  <c:v>6.5132943442284472E-2</c:v>
                </c:pt>
                <c:pt idx="60" formatCode="0.0%">
                  <c:v>6.6807166705978055E-2</c:v>
                </c:pt>
                <c:pt idx="61" formatCode="0.0%">
                  <c:v>7.8488859837158559E-2</c:v>
                </c:pt>
                <c:pt idx="62" formatCode="0.0%">
                  <c:v>6.7165237550040183E-2</c:v>
                </c:pt>
                <c:pt idx="63" formatCode="0.0%">
                  <c:v>6.6521297458314518E-2</c:v>
                </c:pt>
                <c:pt idx="64" formatCode="0.0%">
                  <c:v>6.9507425969717165E-2</c:v>
                </c:pt>
                <c:pt idx="65" formatCode="0.0%">
                  <c:v>5.8314634868551464E-2</c:v>
                </c:pt>
                <c:pt idx="66" formatCode="0.0%">
                  <c:v>5.4491539671606269E-2</c:v>
                </c:pt>
                <c:pt idx="67" formatCode="0.0%">
                  <c:v>7.84822136459217E-2</c:v>
                </c:pt>
                <c:pt idx="68" formatCode="0.0%">
                  <c:v>4.6568603530736864E-2</c:v>
                </c:pt>
                <c:pt idx="69" formatCode="0.0%">
                  <c:v>4.7974938944170216E-2</c:v>
                </c:pt>
                <c:pt idx="70" formatCode="0.0%">
                  <c:v>4.8553494982859637E-2</c:v>
                </c:pt>
                <c:pt idx="71" formatCode="0.0%">
                  <c:v>5.3341281583809456E-2</c:v>
                </c:pt>
                <c:pt idx="72" formatCode="0.0%">
                  <c:v>4.87727766353677E-2</c:v>
                </c:pt>
                <c:pt idx="73" formatCode="0.0%">
                  <c:v>3.1023843369939429E-2</c:v>
                </c:pt>
                <c:pt idx="74" formatCode="0.0%">
                  <c:v>4.042039099098204E-2</c:v>
                </c:pt>
                <c:pt idx="75" formatCode="0.0%">
                  <c:v>3.8978568784241018E-2</c:v>
                </c:pt>
                <c:pt idx="76" formatCode="0.0%">
                  <c:v>3.8387498558349872E-2</c:v>
                </c:pt>
                <c:pt idx="77" formatCode="0.0%">
                  <c:v>3.1184373439551445E-2</c:v>
                </c:pt>
                <c:pt idx="78" formatCode="0.0%">
                  <c:v>2.0983180548723123E-2</c:v>
                </c:pt>
                <c:pt idx="79" formatCode="0.0%">
                  <c:v>1.8309768918706504E-2</c:v>
                </c:pt>
                <c:pt idx="80" formatCode="0.0%">
                  <c:v>2.4605516357011307E-2</c:v>
                </c:pt>
                <c:pt idx="81" formatCode="0.0%">
                  <c:v>2.5310740095807725E-2</c:v>
                </c:pt>
                <c:pt idx="82" formatCode="0.0%">
                  <c:v>2.5758053508346902E-2</c:v>
                </c:pt>
                <c:pt idx="83" formatCode="0.0%">
                  <c:v>3.0032541338744508E-2</c:v>
                </c:pt>
                <c:pt idx="84" formatCode="0.0%">
                  <c:v>3.2389592421849363E-2</c:v>
                </c:pt>
                <c:pt idx="85" formatCode="0.0%">
                  <c:v>3.6229221775245818E-2</c:v>
                </c:pt>
                <c:pt idx="86" formatCode="0.0%">
                  <c:v>3.2191092233306982E-2</c:v>
                </c:pt>
                <c:pt idx="87" formatCode="0.0%">
                  <c:v>3.2174718682121024E-2</c:v>
                </c:pt>
                <c:pt idx="88" formatCode="0.0%">
                  <c:v>5.0889093555978641E-2</c:v>
                </c:pt>
                <c:pt idx="89" formatCode="0.0%">
                  <c:v>5.9774461422825026E-2</c:v>
                </c:pt>
                <c:pt idx="90" formatCode="0.0%">
                  <c:v>5.4129194079997639E-2</c:v>
                </c:pt>
                <c:pt idx="91" formatCode="0.0%">
                  <c:v>4.1102896821187729E-2</c:v>
                </c:pt>
                <c:pt idx="92" formatCode="0.0%">
                  <c:v>3.714783706040832E-2</c:v>
                </c:pt>
                <c:pt idx="93" formatCode="0.0%">
                  <c:v>4.5815615538109977E-2</c:v>
                </c:pt>
                <c:pt idx="94" formatCode="0.0%">
                  <c:v>4.3866703405505018E-2</c:v>
                </c:pt>
                <c:pt idx="95" formatCode="0.0%">
                  <c:v>0</c:v>
                </c:pt>
                <c:pt idx="96" formatCode="0.0%">
                  <c:v>0</c:v>
                </c:pt>
                <c:pt idx="97" formatCode="0.0%">
                  <c:v>0</c:v>
                </c:pt>
                <c:pt idx="98" formatCode="0.0%">
                  <c:v>0</c:v>
                </c:pt>
              </c:numCache>
            </c:numRef>
          </c:yVal>
          <c:smooth val="0"/>
          <c:extLst>
            <c:ext xmlns:c16="http://schemas.microsoft.com/office/drawing/2014/chart" uri="{C3380CC4-5D6E-409C-BE32-E72D297353CC}">
              <c16:uniqueId val="{00000003-8C4A-4C6F-87B1-B2FB5295EC94}"/>
            </c:ext>
          </c:extLst>
        </c:ser>
        <c:ser>
          <c:idx val="2"/>
          <c:order val="4"/>
          <c:tx>
            <c:v>Taux moyen des 90% les moins riches</c:v>
          </c:tx>
          <c:spPr>
            <a:ln>
              <a:solidFill>
                <a:schemeClr val="accent5"/>
              </a:solidFill>
              <a:prstDash val="sysDot"/>
            </a:ln>
          </c:spPr>
          <c:marker>
            <c:symbol val="none"/>
          </c:marker>
          <c:xVal>
            <c:numRef>
              <c:f>Top!$A$2:$A$100</c:f>
              <c:numCache>
                <c:formatCode>General</c:formatCode>
                <c:ptCount val="99"/>
                <c:pt idx="0">
                  <c:v>2013</c:v>
                </c:pt>
                <c:pt idx="1">
                  <c:v>2012</c:v>
                </c:pt>
                <c:pt idx="2">
                  <c:v>2011</c:v>
                </c:pt>
                <c:pt idx="3">
                  <c:v>2010</c:v>
                </c:pt>
                <c:pt idx="4">
                  <c:v>2009</c:v>
                </c:pt>
                <c:pt idx="5">
                  <c:v>2008</c:v>
                </c:pt>
                <c:pt idx="6">
                  <c:v>2007</c:v>
                </c:pt>
                <c:pt idx="7">
                  <c:v>2006</c:v>
                </c:pt>
                <c:pt idx="8">
                  <c:v>2005</c:v>
                </c:pt>
                <c:pt idx="9">
                  <c:v>2004</c:v>
                </c:pt>
                <c:pt idx="10">
                  <c:v>2003</c:v>
                </c:pt>
                <c:pt idx="11">
                  <c:v>2002</c:v>
                </c:pt>
                <c:pt idx="12">
                  <c:v>2001</c:v>
                </c:pt>
                <c:pt idx="13">
                  <c:v>2000</c:v>
                </c:pt>
                <c:pt idx="14">
                  <c:v>1999</c:v>
                </c:pt>
                <c:pt idx="15">
                  <c:v>1998</c:v>
                </c:pt>
                <c:pt idx="16">
                  <c:v>1997</c:v>
                </c:pt>
                <c:pt idx="17">
                  <c:v>1996</c:v>
                </c:pt>
                <c:pt idx="18">
                  <c:v>1995</c:v>
                </c:pt>
                <c:pt idx="19">
                  <c:v>1994</c:v>
                </c:pt>
                <c:pt idx="20">
                  <c:v>1993</c:v>
                </c:pt>
                <c:pt idx="21">
                  <c:v>1992</c:v>
                </c:pt>
                <c:pt idx="22">
                  <c:v>1991</c:v>
                </c:pt>
                <c:pt idx="23">
                  <c:v>1990</c:v>
                </c:pt>
                <c:pt idx="24">
                  <c:v>1989</c:v>
                </c:pt>
                <c:pt idx="25">
                  <c:v>1988</c:v>
                </c:pt>
                <c:pt idx="26">
                  <c:v>1987</c:v>
                </c:pt>
                <c:pt idx="27">
                  <c:v>1986</c:v>
                </c:pt>
                <c:pt idx="28">
                  <c:v>1985</c:v>
                </c:pt>
                <c:pt idx="29">
                  <c:v>1984</c:v>
                </c:pt>
                <c:pt idx="30">
                  <c:v>1983</c:v>
                </c:pt>
                <c:pt idx="31">
                  <c:v>1982</c:v>
                </c:pt>
                <c:pt idx="32">
                  <c:v>1981</c:v>
                </c:pt>
                <c:pt idx="33">
                  <c:v>1980</c:v>
                </c:pt>
                <c:pt idx="34">
                  <c:v>1979</c:v>
                </c:pt>
                <c:pt idx="35">
                  <c:v>1978</c:v>
                </c:pt>
                <c:pt idx="36">
                  <c:v>1977</c:v>
                </c:pt>
                <c:pt idx="37">
                  <c:v>1976</c:v>
                </c:pt>
                <c:pt idx="38">
                  <c:v>1975</c:v>
                </c:pt>
                <c:pt idx="39">
                  <c:v>1974</c:v>
                </c:pt>
                <c:pt idx="40">
                  <c:v>1973</c:v>
                </c:pt>
                <c:pt idx="41">
                  <c:v>1972</c:v>
                </c:pt>
                <c:pt idx="42">
                  <c:v>1971</c:v>
                </c:pt>
                <c:pt idx="43">
                  <c:v>1970</c:v>
                </c:pt>
                <c:pt idx="44">
                  <c:v>1969</c:v>
                </c:pt>
                <c:pt idx="45">
                  <c:v>1968</c:v>
                </c:pt>
                <c:pt idx="46">
                  <c:v>1967</c:v>
                </c:pt>
                <c:pt idx="47">
                  <c:v>1966</c:v>
                </c:pt>
                <c:pt idx="48">
                  <c:v>1965</c:v>
                </c:pt>
                <c:pt idx="49">
                  <c:v>1964</c:v>
                </c:pt>
                <c:pt idx="50">
                  <c:v>1963</c:v>
                </c:pt>
                <c:pt idx="51">
                  <c:v>1962</c:v>
                </c:pt>
                <c:pt idx="52">
                  <c:v>1961</c:v>
                </c:pt>
                <c:pt idx="53">
                  <c:v>1960</c:v>
                </c:pt>
                <c:pt idx="54">
                  <c:v>1959</c:v>
                </c:pt>
                <c:pt idx="55">
                  <c:v>1958</c:v>
                </c:pt>
                <c:pt idx="56">
                  <c:v>1957</c:v>
                </c:pt>
                <c:pt idx="57">
                  <c:v>1956</c:v>
                </c:pt>
                <c:pt idx="58">
                  <c:v>1955</c:v>
                </c:pt>
                <c:pt idx="59">
                  <c:v>1954</c:v>
                </c:pt>
                <c:pt idx="60">
                  <c:v>1953</c:v>
                </c:pt>
                <c:pt idx="61">
                  <c:v>1952</c:v>
                </c:pt>
                <c:pt idx="62">
                  <c:v>1951</c:v>
                </c:pt>
                <c:pt idx="63">
                  <c:v>1950</c:v>
                </c:pt>
                <c:pt idx="64">
                  <c:v>1949</c:v>
                </c:pt>
                <c:pt idx="65">
                  <c:v>1948</c:v>
                </c:pt>
                <c:pt idx="66">
                  <c:v>1947</c:v>
                </c:pt>
                <c:pt idx="67">
                  <c:v>1946</c:v>
                </c:pt>
                <c:pt idx="68">
                  <c:v>1945</c:v>
                </c:pt>
                <c:pt idx="69">
                  <c:v>1944</c:v>
                </c:pt>
                <c:pt idx="70">
                  <c:v>1943</c:v>
                </c:pt>
                <c:pt idx="71">
                  <c:v>1942</c:v>
                </c:pt>
                <c:pt idx="72">
                  <c:v>1941</c:v>
                </c:pt>
                <c:pt idx="73">
                  <c:v>1940</c:v>
                </c:pt>
                <c:pt idx="74">
                  <c:v>1939</c:v>
                </c:pt>
                <c:pt idx="75">
                  <c:v>1938</c:v>
                </c:pt>
                <c:pt idx="76">
                  <c:v>1937</c:v>
                </c:pt>
                <c:pt idx="77">
                  <c:v>1936</c:v>
                </c:pt>
                <c:pt idx="78">
                  <c:v>1935</c:v>
                </c:pt>
                <c:pt idx="79">
                  <c:v>1934</c:v>
                </c:pt>
                <c:pt idx="80">
                  <c:v>1933</c:v>
                </c:pt>
                <c:pt idx="81">
                  <c:v>1932</c:v>
                </c:pt>
                <c:pt idx="82">
                  <c:v>1931</c:v>
                </c:pt>
                <c:pt idx="83">
                  <c:v>1930</c:v>
                </c:pt>
                <c:pt idx="84">
                  <c:v>1929</c:v>
                </c:pt>
                <c:pt idx="85">
                  <c:v>1928</c:v>
                </c:pt>
                <c:pt idx="86">
                  <c:v>1927</c:v>
                </c:pt>
                <c:pt idx="87">
                  <c:v>1926</c:v>
                </c:pt>
                <c:pt idx="88">
                  <c:v>1925</c:v>
                </c:pt>
                <c:pt idx="89">
                  <c:v>1924</c:v>
                </c:pt>
                <c:pt idx="90">
                  <c:v>1923</c:v>
                </c:pt>
                <c:pt idx="91">
                  <c:v>1922</c:v>
                </c:pt>
                <c:pt idx="92">
                  <c:v>1921</c:v>
                </c:pt>
                <c:pt idx="93">
                  <c:v>1920</c:v>
                </c:pt>
                <c:pt idx="94">
                  <c:v>1919</c:v>
                </c:pt>
                <c:pt idx="95">
                  <c:v>1918</c:v>
                </c:pt>
                <c:pt idx="96">
                  <c:v>1917</c:v>
                </c:pt>
                <c:pt idx="97">
                  <c:v>1916</c:v>
                </c:pt>
                <c:pt idx="98">
                  <c:v>1915</c:v>
                </c:pt>
              </c:numCache>
            </c:numRef>
          </c:xVal>
          <c:yVal>
            <c:numRef>
              <c:f>Top!$K$2:$K$100</c:f>
              <c:numCache>
                <c:formatCode>0%</c:formatCode>
                <c:ptCount val="99"/>
                <c:pt idx="0">
                  <c:v>3.6379124969244003E-2</c:v>
                </c:pt>
                <c:pt idx="1">
                  <c:v>3.4292321652174003E-2</c:v>
                </c:pt>
                <c:pt idx="2">
                  <c:v>3.0925380066037199E-2</c:v>
                </c:pt>
                <c:pt idx="3">
                  <c:v>2.9196510091423999E-2</c:v>
                </c:pt>
                <c:pt idx="4">
                  <c:v>3.0896127223968499E-2</c:v>
                </c:pt>
                <c:pt idx="5">
                  <c:v>3.0048964545130698E-2</c:v>
                </c:pt>
                <c:pt idx="6">
                  <c:v>3.0996313318610198E-2</c:v>
                </c:pt>
                <c:pt idx="7">
                  <c:v>3.1323004513979E-2</c:v>
                </c:pt>
                <c:pt idx="8">
                  <c:v>6.7445792257785797E-2</c:v>
                </c:pt>
                <c:pt idx="9">
                  <c:v>6.8436764180660206E-2</c:v>
                </c:pt>
                <c:pt idx="10">
                  <c:v>6.8970702588558197E-2</c:v>
                </c:pt>
                <c:pt idx="11">
                  <c:v>7.5803399085998494E-2</c:v>
                </c:pt>
                <c:pt idx="12">
                  <c:v>6.9912143051624298E-2</c:v>
                </c:pt>
                <c:pt idx="13">
                  <c:v>3.42619530856609E-2</c:v>
                </c:pt>
                <c:pt idx="14">
                  <c:v>5.7716589421033901E-2</c:v>
                </c:pt>
                <c:pt idx="15">
                  <c:v>5.0036605447530698E-2</c:v>
                </c:pt>
                <c:pt idx="16" formatCode="0.0%">
                  <c:v>3.2865404656514038E-2</c:v>
                </c:pt>
                <c:pt idx="17" formatCode="0.0%">
                  <c:v>3.3034452234491904E-2</c:v>
                </c:pt>
                <c:pt idx="18" formatCode="0.0%">
                  <c:v>3.8919190985049465E-2</c:v>
                </c:pt>
                <c:pt idx="19" formatCode="0.0%">
                  <c:v>3.913049734637785E-2</c:v>
                </c:pt>
                <c:pt idx="20" formatCode="0.0%">
                  <c:v>3.8535974736880821E-2</c:v>
                </c:pt>
                <c:pt idx="21" formatCode="0.0%">
                  <c:v>4.1677094823221204E-2</c:v>
                </c:pt>
                <c:pt idx="22" formatCode="0.0%">
                  <c:v>4.2597360287516463E-2</c:v>
                </c:pt>
                <c:pt idx="23" formatCode="0.0%">
                  <c:v>4.2372575209516851E-2</c:v>
                </c:pt>
                <c:pt idx="24" formatCode="0.0%">
                  <c:v>4.104623737870481E-2</c:v>
                </c:pt>
                <c:pt idx="25" formatCode="0.0%">
                  <c:v>3.9177628137872962E-2</c:v>
                </c:pt>
                <c:pt idx="26" formatCode="0.0%">
                  <c:v>3.9271161710238763E-2</c:v>
                </c:pt>
                <c:pt idx="27" formatCode="0.0%">
                  <c:v>4.2547653768478771E-2</c:v>
                </c:pt>
                <c:pt idx="28" formatCode="0.0%">
                  <c:v>4.5285842542468091E-2</c:v>
                </c:pt>
                <c:pt idx="29" formatCode="0.0%">
                  <c:v>4.6850321104717152E-2</c:v>
                </c:pt>
                <c:pt idx="30" formatCode="0.0%">
                  <c:v>5.0457409755072256E-2</c:v>
                </c:pt>
                <c:pt idx="31" formatCode="0.0%">
                  <c:v>4.8532132001972483E-2</c:v>
                </c:pt>
                <c:pt idx="32" formatCode="0.0%">
                  <c:v>4.8876616040482525E-2</c:v>
                </c:pt>
                <c:pt idx="33" formatCode="0.0%">
                  <c:v>4.7956982811307947E-2</c:v>
                </c:pt>
                <c:pt idx="34" formatCode="0.0%">
                  <c:v>4.9026266419681323E-2</c:v>
                </c:pt>
                <c:pt idx="35" formatCode="0.0%">
                  <c:v>4.892650656758895E-2</c:v>
                </c:pt>
                <c:pt idx="36" formatCode="0.0%">
                  <c:v>4.4920693090614409E-2</c:v>
                </c:pt>
                <c:pt idx="37" formatCode="0.0%">
                  <c:v>4.7983224409916321E-2</c:v>
                </c:pt>
                <c:pt idx="38" formatCode="0.0%">
                  <c:v>4.436697763373771E-2</c:v>
                </c:pt>
                <c:pt idx="39" formatCode="0.0%">
                  <c:v>3.9811833306454103E-2</c:v>
                </c:pt>
                <c:pt idx="40" formatCode="0.0%">
                  <c:v>3.6065014720032457E-2</c:v>
                </c:pt>
                <c:pt idx="41" formatCode="0.0%">
                  <c:v>3.4525806336457611E-2</c:v>
                </c:pt>
                <c:pt idx="42" formatCode="0.0%">
                  <c:v>3.349412083638291E-2</c:v>
                </c:pt>
                <c:pt idx="43" formatCode="0.0%">
                  <c:v>3.1658205578267339E-2</c:v>
                </c:pt>
                <c:pt idx="44" formatCode="0.0%">
                  <c:v>3.2873890634406606E-2</c:v>
                </c:pt>
                <c:pt idx="45" formatCode="0.0%">
                  <c:v>3.3003390739763827E-2</c:v>
                </c:pt>
                <c:pt idx="46" formatCode="0.0%">
                  <c:v>3.1820018218685277E-2</c:v>
                </c:pt>
                <c:pt idx="47" formatCode="0.0%">
                  <c:v>3.1699798375627072E-2</c:v>
                </c:pt>
                <c:pt idx="48" formatCode="0.0%">
                  <c:v>3.0431934197662901E-2</c:v>
                </c:pt>
                <c:pt idx="49" formatCode="0.0%">
                  <c:v>2.8679858339264314E-2</c:v>
                </c:pt>
                <c:pt idx="50" formatCode="0.0%">
                  <c:v>2.5590458897489392E-2</c:v>
                </c:pt>
                <c:pt idx="51" formatCode="0.0%">
                  <c:v>2.0661657881421141E-2</c:v>
                </c:pt>
                <c:pt idx="52" formatCode="0.0%">
                  <c:v>1.9180918663170479E-2</c:v>
                </c:pt>
                <c:pt idx="53" formatCode="0.0%">
                  <c:v>1.6310225164309834E-2</c:v>
                </c:pt>
                <c:pt idx="54" formatCode="0.0%">
                  <c:v>1.4321275805683714E-2</c:v>
                </c:pt>
                <c:pt idx="55" formatCode="0.0%">
                  <c:v>1.1868735370069508E-2</c:v>
                </c:pt>
                <c:pt idx="56" formatCode="0.0%">
                  <c:v>9.111752802798476E-3</c:v>
                </c:pt>
                <c:pt idx="57" formatCode="0.0%">
                  <c:v>7.0027195331057992E-3</c:v>
                </c:pt>
                <c:pt idx="58" formatCode="0.0%">
                  <c:v>5.3987226311292026E-3</c:v>
                </c:pt>
                <c:pt idx="59" formatCode="0.0%">
                  <c:v>3.8567384765963806E-3</c:v>
                </c:pt>
                <c:pt idx="60" formatCode="0.0%">
                  <c:v>3.9803020269445384E-3</c:v>
                </c:pt>
                <c:pt idx="61" formatCode="0.0%">
                  <c:v>6.3691091130431213E-3</c:v>
                </c:pt>
                <c:pt idx="62" formatCode="0.0%">
                  <c:v>3.5477193219425962E-3</c:v>
                </c:pt>
                <c:pt idx="63" formatCode="0.0%">
                  <c:v>4.9498989126964569E-3</c:v>
                </c:pt>
                <c:pt idx="64" formatCode="0.0%">
                  <c:v>5.9056286265842008E-3</c:v>
                </c:pt>
                <c:pt idx="65" formatCode="0.0%">
                  <c:v>3.5742100617939037E-3</c:v>
                </c:pt>
                <c:pt idx="66" formatCode="0.0%">
                  <c:v>2.8612851123830359E-3</c:v>
                </c:pt>
                <c:pt idx="67" formatCode="0.0%">
                  <c:v>9.1221397636878296E-3</c:v>
                </c:pt>
                <c:pt idx="68" formatCode="0.0%">
                  <c:v>1.8598715748005396E-3</c:v>
                </c:pt>
                <c:pt idx="69" formatCode="0.0%">
                  <c:v>5.0697422606169832E-4</c:v>
                </c:pt>
                <c:pt idx="70" formatCode="0.0%">
                  <c:v>3.9544229100041731E-4</c:v>
                </c:pt>
                <c:pt idx="71" formatCode="0.0%">
                  <c:v>8.915936194412884E-4</c:v>
                </c:pt>
                <c:pt idx="72" formatCode="0.0%">
                  <c:v>6.431096129054575E-4</c:v>
                </c:pt>
                <c:pt idx="73" formatCode="0.0%">
                  <c:v>2.8639162219557354E-4</c:v>
                </c:pt>
                <c:pt idx="74" formatCode="0.0%">
                  <c:v>3.3411469467337752E-4</c:v>
                </c:pt>
                <c:pt idx="75" formatCode="0.0%">
                  <c:v>6.6723417903206202E-4</c:v>
                </c:pt>
                <c:pt idx="76" formatCode="0.0%">
                  <c:v>3.8164278616456966E-4</c:v>
                </c:pt>
                <c:pt idx="77" formatCode="0.0%">
                  <c:v>1.9290506620376079E-4</c:v>
                </c:pt>
                <c:pt idx="78" formatCode="0.0%">
                  <c:v>1.4710624714577922E-4</c:v>
                </c:pt>
                <c:pt idx="79" formatCode="0.0%">
                  <c:v>1.5202987263667432E-4</c:v>
                </c:pt>
                <c:pt idx="80" formatCode="0.0%">
                  <c:v>2.4568855187505264E-4</c:v>
                </c:pt>
                <c:pt idx="81" formatCode="0.0%">
                  <c:v>2.3950134370968152E-4</c:v>
                </c:pt>
                <c:pt idx="82" formatCode="0.0%">
                  <c:v>2.4217166405587014E-4</c:v>
                </c:pt>
                <c:pt idx="83" formatCode="0.0%">
                  <c:v>3.1664077672538315E-4</c:v>
                </c:pt>
                <c:pt idx="84" formatCode="0.0%">
                  <c:v>2.4788655381621457E-4</c:v>
                </c:pt>
                <c:pt idx="85" formatCode="0.0%">
                  <c:v>2.3243597500869403E-4</c:v>
                </c:pt>
                <c:pt idx="86" formatCode="0.0%">
                  <c:v>3.270773411816527E-4</c:v>
                </c:pt>
                <c:pt idx="87" formatCode="0.0%">
                  <c:v>2.442916152841833E-4</c:v>
                </c:pt>
                <c:pt idx="88" formatCode="0.0%">
                  <c:v>3.4324637017293485E-4</c:v>
                </c:pt>
                <c:pt idx="89" formatCode="0.0%">
                  <c:v>1.7064029764938014E-4</c:v>
                </c:pt>
                <c:pt idx="90" formatCode="0.0%">
                  <c:v>1.1890205141491407E-4</c:v>
                </c:pt>
                <c:pt idx="91" formatCode="0.0%">
                  <c:v>1.6342670954905137E-5</c:v>
                </c:pt>
                <c:pt idx="92" formatCode="0.0%">
                  <c:v>4.7323370687770973E-5</c:v>
                </c:pt>
                <c:pt idx="93" formatCode="0.0%">
                  <c:v>0</c:v>
                </c:pt>
                <c:pt idx="94" formatCode="0.0%">
                  <c:v>4.9214953082169687E-18</c:v>
                </c:pt>
                <c:pt idx="95" formatCode="0.0%">
                  <c:v>0</c:v>
                </c:pt>
                <c:pt idx="96" formatCode="0.0%">
                  <c:v>0</c:v>
                </c:pt>
                <c:pt idx="97" formatCode="0.0%">
                  <c:v>0</c:v>
                </c:pt>
                <c:pt idx="98" formatCode="0.0%">
                  <c:v>0</c:v>
                </c:pt>
              </c:numCache>
            </c:numRef>
          </c:yVal>
          <c:smooth val="0"/>
          <c:extLst>
            <c:ext xmlns:c16="http://schemas.microsoft.com/office/drawing/2014/chart" uri="{C3380CC4-5D6E-409C-BE32-E72D297353CC}">
              <c16:uniqueId val="{00000004-8C4A-4C6F-87B1-B2FB5295EC94}"/>
            </c:ext>
          </c:extLst>
        </c:ser>
        <c:dLbls>
          <c:showLegendKey val="0"/>
          <c:showVal val="0"/>
          <c:showCatName val="0"/>
          <c:showSerName val="0"/>
          <c:showPercent val="0"/>
          <c:showBubbleSize val="0"/>
        </c:dLbls>
        <c:axId val="114500352"/>
        <c:axId val="114501888"/>
      </c:scatterChart>
      <c:valAx>
        <c:axId val="114500352"/>
        <c:scaling>
          <c:orientation val="minMax"/>
          <c:max val="2014"/>
          <c:min val="1914"/>
        </c:scaling>
        <c:delete val="0"/>
        <c:axPos val="b"/>
        <c:numFmt formatCode="General" sourceLinked="1"/>
        <c:majorTickMark val="out"/>
        <c:minorTickMark val="none"/>
        <c:tickLblPos val="nextTo"/>
        <c:crossAx val="114501888"/>
        <c:crosses val="autoZero"/>
        <c:crossBetween val="midCat"/>
      </c:valAx>
      <c:valAx>
        <c:axId val="114501888"/>
        <c:scaling>
          <c:orientation val="minMax"/>
          <c:min val="0"/>
        </c:scaling>
        <c:delete val="0"/>
        <c:axPos val="l"/>
        <c:numFmt formatCode="0%" sourceLinked="0"/>
        <c:majorTickMark val="out"/>
        <c:minorTickMark val="none"/>
        <c:tickLblPos val="nextTo"/>
        <c:crossAx val="114500352"/>
        <c:crosses val="autoZero"/>
        <c:crossBetween val="midCat"/>
      </c:valAx>
      <c:spPr>
        <a:noFill/>
        <a:ln>
          <a:noFill/>
        </a:ln>
      </c:spPr>
    </c:plotArea>
    <c:legend>
      <c:legendPos val="b"/>
      <c:layout>
        <c:manualLayout>
          <c:xMode val="edge"/>
          <c:yMode val="edge"/>
          <c:x val="0.58303158843454927"/>
          <c:y val="1.7658552634615375E-2"/>
          <c:w val="0.39259184769836952"/>
          <c:h val="0.20359744651615741"/>
        </c:manualLayout>
      </c:layout>
      <c:overlay val="0"/>
      <c:spPr>
        <a:ln>
          <a:solidFill>
            <a:schemeClr val="tx1"/>
          </a:solidFill>
        </a:ln>
      </c:spPr>
    </c:legend>
    <c:plotVisOnly val="1"/>
    <c:dispBlanksAs val="gap"/>
    <c:showDLblsOverMax val="0"/>
  </c:chart>
  <c:spPr>
    <a:ln>
      <a:noFill/>
    </a:ln>
  </c:spPr>
  <c:txPr>
    <a:bodyPr/>
    <a:lstStyle/>
    <a:p>
      <a:pPr>
        <a:defRPr sz="1400"/>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5"/>
          <c:order val="0"/>
          <c:tx>
            <c:strRef>
              <c:f>'Top rates'!$A$32</c:f>
              <c:strCache>
                <c:ptCount val="1"/>
                <c:pt idx="0">
                  <c:v>Suède</c:v>
                </c:pt>
              </c:strCache>
            </c:strRef>
          </c:tx>
          <c:spPr>
            <a:ln>
              <a:solidFill>
                <a:srgbClr val="FFC000"/>
              </a:solidFill>
            </a:ln>
          </c:spPr>
          <c:marker>
            <c:symbol val="none"/>
          </c:marker>
          <c:val>
            <c:numRef>
              <c:f>'Top rates'!$B$32:$T$32</c:f>
              <c:numCache>
                <c:formatCode>General</c:formatCode>
                <c:ptCount val="19"/>
                <c:pt idx="0">
                  <c:v>0.61299999999999999</c:v>
                </c:pt>
                <c:pt idx="1">
                  <c:v>0.61399999999999999</c:v>
                </c:pt>
                <c:pt idx="2">
                  <c:v>0.54400000000000004</c:v>
                </c:pt>
                <c:pt idx="3">
                  <c:v>0.56700000000000006</c:v>
                </c:pt>
                <c:pt idx="4">
                  <c:v>0.53600000000000003</c:v>
                </c:pt>
                <c:pt idx="5">
                  <c:v>0.51500000000000001</c:v>
                </c:pt>
                <c:pt idx="6">
                  <c:v>0.53100000000000003</c:v>
                </c:pt>
                <c:pt idx="7">
                  <c:v>0.55500000000000005</c:v>
                </c:pt>
                <c:pt idx="8">
                  <c:v>0.54700000000000004</c:v>
                </c:pt>
                <c:pt idx="9">
                  <c:v>0.56499999999999995</c:v>
                </c:pt>
                <c:pt idx="10">
                  <c:v>0.56600000000000006</c:v>
                </c:pt>
                <c:pt idx="11">
                  <c:v>0.56600000000000006</c:v>
                </c:pt>
                <c:pt idx="12">
                  <c:v>0.56600000000000006</c:v>
                </c:pt>
                <c:pt idx="13">
                  <c:v>0.56399999999999995</c:v>
                </c:pt>
                <c:pt idx="14">
                  <c:v>0.56499999999999995</c:v>
                </c:pt>
                <c:pt idx="15">
                  <c:v>0.56600000000000006</c:v>
                </c:pt>
                <c:pt idx="16">
                  <c:v>0.56600000000000006</c:v>
                </c:pt>
                <c:pt idx="17">
                  <c:v>0.56600000000000006</c:v>
                </c:pt>
                <c:pt idx="18">
                  <c:v>0.56600000000000006</c:v>
                </c:pt>
              </c:numCache>
            </c:numRef>
          </c:val>
          <c:smooth val="0"/>
          <c:extLst>
            <c:ext xmlns:c16="http://schemas.microsoft.com/office/drawing/2014/chart" uri="{C3380CC4-5D6E-409C-BE32-E72D297353CC}">
              <c16:uniqueId val="{00000000-43AB-425E-B5B3-F8C53FBF5BD0}"/>
            </c:ext>
          </c:extLst>
        </c:ser>
        <c:ser>
          <c:idx val="2"/>
          <c:order val="1"/>
          <c:tx>
            <c:strRef>
              <c:f>'Top rates'!$A$16</c:f>
              <c:strCache>
                <c:ptCount val="1"/>
                <c:pt idx="0">
                  <c:v>France</c:v>
                </c:pt>
              </c:strCache>
            </c:strRef>
          </c:tx>
          <c:spPr>
            <a:ln>
              <a:solidFill>
                <a:srgbClr val="0070C0"/>
              </a:solidFill>
            </a:ln>
          </c:spPr>
          <c:marker>
            <c:symbol val="none"/>
          </c:marker>
          <c:val>
            <c:numRef>
              <c:f>'Top rates'!$B$16:$T$16</c:f>
              <c:numCache>
                <c:formatCode>General</c:formatCode>
                <c:ptCount val="19"/>
                <c:pt idx="0">
                  <c:v>0.59099999999999997</c:v>
                </c:pt>
                <c:pt idx="1">
                  <c:v>0.59599999999999997</c:v>
                </c:pt>
                <c:pt idx="2">
                  <c:v>0.57700000000000007</c:v>
                </c:pt>
                <c:pt idx="3">
                  <c:v>0.59</c:v>
                </c:pt>
                <c:pt idx="4">
                  <c:v>0.59</c:v>
                </c:pt>
                <c:pt idx="5">
                  <c:v>0.59</c:v>
                </c:pt>
                <c:pt idx="6">
                  <c:v>0.58299999999999996</c:v>
                </c:pt>
                <c:pt idx="7">
                  <c:v>0.57799999999999996</c:v>
                </c:pt>
                <c:pt idx="8">
                  <c:v>0.54799999999999993</c:v>
                </c:pt>
                <c:pt idx="9">
                  <c:v>0.53400000000000003</c:v>
                </c:pt>
                <c:pt idx="10">
                  <c:v>0.53500000000000003</c:v>
                </c:pt>
                <c:pt idx="11">
                  <c:v>0.45799999999999996</c:v>
                </c:pt>
                <c:pt idx="12">
                  <c:v>0.45799999999999996</c:v>
                </c:pt>
                <c:pt idx="13">
                  <c:v>0.45799999999999996</c:v>
                </c:pt>
                <c:pt idx="14">
                  <c:v>0.45799999999999996</c:v>
                </c:pt>
                <c:pt idx="15">
                  <c:v>0.45799999999999996</c:v>
                </c:pt>
                <c:pt idx="16">
                  <c:v>0.46700000000000003</c:v>
                </c:pt>
                <c:pt idx="17">
                  <c:v>0.46799999999999997</c:v>
                </c:pt>
                <c:pt idx="18">
                  <c:v>0.502</c:v>
                </c:pt>
              </c:numCache>
            </c:numRef>
          </c:val>
          <c:smooth val="0"/>
          <c:extLst>
            <c:ext xmlns:c16="http://schemas.microsoft.com/office/drawing/2014/chart" uri="{C3380CC4-5D6E-409C-BE32-E72D297353CC}">
              <c16:uniqueId val="{00000001-43AB-425E-B5B3-F8C53FBF5BD0}"/>
            </c:ext>
          </c:extLst>
        </c:ser>
        <c:ser>
          <c:idx val="3"/>
          <c:order val="2"/>
          <c:tx>
            <c:strRef>
              <c:f>'Top rates'!$A$11</c:f>
              <c:strCache>
                <c:ptCount val="1"/>
                <c:pt idx="0">
                  <c:v>Allemagne</c:v>
                </c:pt>
              </c:strCache>
            </c:strRef>
          </c:tx>
          <c:spPr>
            <a:ln>
              <a:solidFill>
                <a:srgbClr val="FF0000"/>
              </a:solidFill>
            </a:ln>
          </c:spPr>
          <c:marker>
            <c:symbol val="none"/>
          </c:marker>
          <c:val>
            <c:numRef>
              <c:f>'Top rates'!$B$11:$T$11</c:f>
              <c:numCache>
                <c:formatCode>General</c:formatCode>
                <c:ptCount val="19"/>
                <c:pt idx="0">
                  <c:v>0.56999999999999995</c:v>
                </c:pt>
                <c:pt idx="1">
                  <c:v>0.56999999999999995</c:v>
                </c:pt>
                <c:pt idx="2">
                  <c:v>0.56999999999999995</c:v>
                </c:pt>
                <c:pt idx="3">
                  <c:v>0.55899999999999994</c:v>
                </c:pt>
                <c:pt idx="4">
                  <c:v>0.55899999999999994</c:v>
                </c:pt>
                <c:pt idx="5">
                  <c:v>0.53799999999999992</c:v>
                </c:pt>
                <c:pt idx="6">
                  <c:v>0.51200000000000001</c:v>
                </c:pt>
                <c:pt idx="7">
                  <c:v>0.51200000000000001</c:v>
                </c:pt>
                <c:pt idx="8">
                  <c:v>0.51200000000000001</c:v>
                </c:pt>
                <c:pt idx="9">
                  <c:v>0.47499999999999998</c:v>
                </c:pt>
                <c:pt idx="10">
                  <c:v>0.44299999999999995</c:v>
                </c:pt>
                <c:pt idx="11">
                  <c:v>0.44299999999999995</c:v>
                </c:pt>
                <c:pt idx="12">
                  <c:v>0.47499999999999998</c:v>
                </c:pt>
                <c:pt idx="13">
                  <c:v>0.47499999999999998</c:v>
                </c:pt>
                <c:pt idx="14">
                  <c:v>0.47499999999999998</c:v>
                </c:pt>
                <c:pt idx="15">
                  <c:v>0.47499999999999998</c:v>
                </c:pt>
                <c:pt idx="16">
                  <c:v>0.47499999999999998</c:v>
                </c:pt>
                <c:pt idx="17">
                  <c:v>0.47499999999999998</c:v>
                </c:pt>
                <c:pt idx="18">
                  <c:v>0.47499999999999998</c:v>
                </c:pt>
              </c:numCache>
            </c:numRef>
          </c:val>
          <c:smooth val="0"/>
          <c:extLst>
            <c:ext xmlns:c16="http://schemas.microsoft.com/office/drawing/2014/chart" uri="{C3380CC4-5D6E-409C-BE32-E72D297353CC}">
              <c16:uniqueId val="{00000002-43AB-425E-B5B3-F8C53FBF5BD0}"/>
            </c:ext>
          </c:extLst>
        </c:ser>
        <c:ser>
          <c:idx val="0"/>
          <c:order val="3"/>
          <c:tx>
            <c:strRef>
              <c:f>'Top rates'!$A$36</c:f>
              <c:strCache>
                <c:ptCount val="1"/>
                <c:pt idx="0">
                  <c:v>EU-27</c:v>
                </c:pt>
              </c:strCache>
            </c:strRef>
          </c:tx>
          <c:spPr>
            <a:ln>
              <a:solidFill>
                <a:schemeClr val="tx1"/>
              </a:solidFill>
              <a:prstDash val="dash"/>
            </a:ln>
          </c:spPr>
          <c:marker>
            <c:symbol val="none"/>
          </c:marker>
          <c:cat>
            <c:numRef>
              <c:f>'Top rates'!$B$6:$T$6</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'Top rates'!$B$36:$T$36</c:f>
              <c:numCache>
                <c:formatCode>General</c:formatCode>
                <c:ptCount val="19"/>
                <c:pt idx="0">
                  <c:v>0.47399999999999998</c:v>
                </c:pt>
                <c:pt idx="1">
                  <c:v>0.47200000000000003</c:v>
                </c:pt>
                <c:pt idx="2">
                  <c:v>0.46500000000000002</c:v>
                </c:pt>
                <c:pt idx="3">
                  <c:v>0.46200000000000002</c:v>
                </c:pt>
                <c:pt idx="4">
                  <c:v>0.45399999999999996</c:v>
                </c:pt>
                <c:pt idx="5">
                  <c:v>0.44799999999999995</c:v>
                </c:pt>
                <c:pt idx="6">
                  <c:v>0.43799999999999994</c:v>
                </c:pt>
                <c:pt idx="7">
                  <c:v>0.43</c:v>
                </c:pt>
                <c:pt idx="8">
                  <c:v>0.42299999999999999</c:v>
                </c:pt>
                <c:pt idx="9">
                  <c:v>0.41299999999999998</c:v>
                </c:pt>
                <c:pt idx="10">
                  <c:v>0.4</c:v>
                </c:pt>
                <c:pt idx="11">
                  <c:v>0.39399999999999996</c:v>
                </c:pt>
                <c:pt idx="12">
                  <c:v>0.39200000000000002</c:v>
                </c:pt>
                <c:pt idx="13">
                  <c:v>0.379</c:v>
                </c:pt>
                <c:pt idx="14">
                  <c:v>0.37200000000000005</c:v>
                </c:pt>
                <c:pt idx="15">
                  <c:v>0.379</c:v>
                </c:pt>
                <c:pt idx="16">
                  <c:v>0.376</c:v>
                </c:pt>
                <c:pt idx="17">
                  <c:v>0.38100000000000001</c:v>
                </c:pt>
                <c:pt idx="18">
                  <c:v>0.38900000000000001</c:v>
                </c:pt>
              </c:numCache>
            </c:numRef>
          </c:val>
          <c:smooth val="0"/>
          <c:extLst>
            <c:ext xmlns:c16="http://schemas.microsoft.com/office/drawing/2014/chart" uri="{C3380CC4-5D6E-409C-BE32-E72D297353CC}">
              <c16:uniqueId val="{00000003-43AB-425E-B5B3-F8C53FBF5BD0}"/>
            </c:ext>
          </c:extLst>
        </c:ser>
        <c:ser>
          <c:idx val="6"/>
          <c:order val="4"/>
          <c:tx>
            <c:strRef>
              <c:f>'Top rates'!$A$28</c:f>
              <c:strCache>
                <c:ptCount val="1"/>
                <c:pt idx="0">
                  <c:v>Roumanie</c:v>
                </c:pt>
              </c:strCache>
            </c:strRef>
          </c:tx>
          <c:spPr>
            <a:ln>
              <a:solidFill>
                <a:srgbClr val="7030A0"/>
              </a:solidFill>
            </a:ln>
          </c:spPr>
          <c:marker>
            <c:symbol val="none"/>
          </c:marker>
          <c:val>
            <c:numRef>
              <c:f>'Top rates'!$B$28:$T$28</c:f>
              <c:numCache>
                <c:formatCode>General</c:formatCode>
                <c:ptCount val="19"/>
                <c:pt idx="0">
                  <c:v>0.4</c:v>
                </c:pt>
                <c:pt idx="1">
                  <c:v>0.4</c:v>
                </c:pt>
                <c:pt idx="2">
                  <c:v>0.4</c:v>
                </c:pt>
                <c:pt idx="3">
                  <c:v>0.48</c:v>
                </c:pt>
                <c:pt idx="4">
                  <c:v>0.4</c:v>
                </c:pt>
                <c:pt idx="5">
                  <c:v>0.4</c:v>
                </c:pt>
                <c:pt idx="6">
                  <c:v>0.4</c:v>
                </c:pt>
                <c:pt idx="7">
                  <c:v>0.4</c:v>
                </c:pt>
                <c:pt idx="8">
                  <c:v>0.4</c:v>
                </c:pt>
                <c:pt idx="9">
                  <c:v>0.4</c:v>
                </c:pt>
                <c:pt idx="10">
                  <c:v>0.16</c:v>
                </c:pt>
                <c:pt idx="11">
                  <c:v>0.16</c:v>
                </c:pt>
                <c:pt idx="12">
                  <c:v>0.16</c:v>
                </c:pt>
                <c:pt idx="13">
                  <c:v>0.16</c:v>
                </c:pt>
                <c:pt idx="14">
                  <c:v>0.16</c:v>
                </c:pt>
                <c:pt idx="15">
                  <c:v>0.16</c:v>
                </c:pt>
                <c:pt idx="16">
                  <c:v>0.16</c:v>
                </c:pt>
                <c:pt idx="17">
                  <c:v>0.16</c:v>
                </c:pt>
                <c:pt idx="18">
                  <c:v>0.16</c:v>
                </c:pt>
              </c:numCache>
            </c:numRef>
          </c:val>
          <c:smooth val="0"/>
          <c:extLst>
            <c:ext xmlns:c16="http://schemas.microsoft.com/office/drawing/2014/chart" uri="{C3380CC4-5D6E-409C-BE32-E72D297353CC}">
              <c16:uniqueId val="{00000004-43AB-425E-B5B3-F8C53FBF5BD0}"/>
            </c:ext>
          </c:extLst>
        </c:ser>
        <c:ser>
          <c:idx val="4"/>
          <c:order val="5"/>
          <c:tx>
            <c:strRef>
              <c:f>'Top rates'!$A$8</c:f>
              <c:strCache>
                <c:ptCount val="1"/>
                <c:pt idx="0">
                  <c:v>Bulgarie</c:v>
                </c:pt>
              </c:strCache>
            </c:strRef>
          </c:tx>
          <c:spPr>
            <a:ln>
              <a:solidFill>
                <a:srgbClr val="00B050"/>
              </a:solidFill>
            </a:ln>
          </c:spPr>
          <c:marker>
            <c:symbol val="none"/>
          </c:marker>
          <c:val>
            <c:numRef>
              <c:f>'Top rates'!$B$8:$T$8</c:f>
              <c:numCache>
                <c:formatCode>General</c:formatCode>
                <c:ptCount val="19"/>
                <c:pt idx="0">
                  <c:v>0.5</c:v>
                </c:pt>
                <c:pt idx="1">
                  <c:v>0.5</c:v>
                </c:pt>
                <c:pt idx="2">
                  <c:v>0.4</c:v>
                </c:pt>
                <c:pt idx="3">
                  <c:v>0.4</c:v>
                </c:pt>
                <c:pt idx="4">
                  <c:v>0.4</c:v>
                </c:pt>
                <c:pt idx="5">
                  <c:v>0.4</c:v>
                </c:pt>
                <c:pt idx="6">
                  <c:v>0.38</c:v>
                </c:pt>
                <c:pt idx="7">
                  <c:v>0.28999999999999998</c:v>
                </c:pt>
                <c:pt idx="8">
                  <c:v>0.28999999999999998</c:v>
                </c:pt>
                <c:pt idx="9">
                  <c:v>0.28999999999999998</c:v>
                </c:pt>
                <c:pt idx="10">
                  <c:v>0.24</c:v>
                </c:pt>
                <c:pt idx="11">
                  <c:v>0.24</c:v>
                </c:pt>
                <c:pt idx="12">
                  <c:v>0.24</c:v>
                </c:pt>
                <c:pt idx="13">
                  <c:v>0.1</c:v>
                </c:pt>
                <c:pt idx="14">
                  <c:v>0.1</c:v>
                </c:pt>
                <c:pt idx="15">
                  <c:v>0.1</c:v>
                </c:pt>
                <c:pt idx="16">
                  <c:v>0.1</c:v>
                </c:pt>
                <c:pt idx="17">
                  <c:v>0.1</c:v>
                </c:pt>
                <c:pt idx="18">
                  <c:v>0.1</c:v>
                </c:pt>
              </c:numCache>
            </c:numRef>
          </c:val>
          <c:smooth val="0"/>
          <c:extLst>
            <c:ext xmlns:c16="http://schemas.microsoft.com/office/drawing/2014/chart" uri="{C3380CC4-5D6E-409C-BE32-E72D297353CC}">
              <c16:uniqueId val="{00000005-43AB-425E-B5B3-F8C53FBF5BD0}"/>
            </c:ext>
          </c:extLst>
        </c:ser>
        <c:dLbls>
          <c:showLegendKey val="0"/>
          <c:showVal val="0"/>
          <c:showCatName val="0"/>
          <c:showSerName val="0"/>
          <c:showPercent val="0"/>
          <c:showBubbleSize val="0"/>
        </c:dLbls>
        <c:smooth val="0"/>
        <c:axId val="114559232"/>
        <c:axId val="114565120"/>
      </c:lineChart>
      <c:catAx>
        <c:axId val="114559232"/>
        <c:scaling>
          <c:orientation val="minMax"/>
        </c:scaling>
        <c:delete val="0"/>
        <c:axPos val="b"/>
        <c:numFmt formatCode="General" sourceLinked="1"/>
        <c:majorTickMark val="out"/>
        <c:minorTickMark val="none"/>
        <c:tickLblPos val="nextTo"/>
        <c:crossAx val="114565120"/>
        <c:crosses val="autoZero"/>
        <c:auto val="1"/>
        <c:lblAlgn val="ctr"/>
        <c:lblOffset val="100"/>
        <c:tickLblSkip val="3"/>
        <c:tickMarkSkip val="3"/>
        <c:noMultiLvlLbl val="0"/>
      </c:catAx>
      <c:valAx>
        <c:axId val="114565120"/>
        <c:scaling>
          <c:orientation val="minMax"/>
        </c:scaling>
        <c:delete val="0"/>
        <c:axPos val="l"/>
        <c:majorGridlines>
          <c:spPr>
            <a:ln>
              <a:noFill/>
            </a:ln>
          </c:spPr>
        </c:majorGridlines>
        <c:numFmt formatCode="0%" sourceLinked="0"/>
        <c:majorTickMark val="out"/>
        <c:minorTickMark val="none"/>
        <c:tickLblPos val="nextTo"/>
        <c:crossAx val="114559232"/>
        <c:crosses val="autoZero"/>
        <c:crossBetween val="between"/>
      </c:valAx>
      <c:spPr>
        <a:ln>
          <a:noFill/>
        </a:ln>
      </c:spPr>
    </c:plotArea>
    <c:legend>
      <c:legendPos val="b"/>
      <c:layout>
        <c:manualLayout>
          <c:xMode val="edge"/>
          <c:yMode val="edge"/>
          <c:x val="0.10393418273980101"/>
          <c:y val="0.43913899040861148"/>
          <c:w val="0.16927896888156579"/>
          <c:h val="0.37454860078606267"/>
        </c:manualLayout>
      </c:layout>
      <c:overlay val="0"/>
      <c:spPr>
        <a:ln>
          <a:solidFill>
            <a:schemeClr val="tx1"/>
          </a:solidFill>
        </a:ln>
      </c:spPr>
    </c:legend>
    <c:plotVisOnly val="1"/>
    <c:dispBlanksAs val="gap"/>
    <c:showDLblsOverMax val="0"/>
  </c:chart>
  <c:spPr>
    <a:ln>
      <a:noFill/>
    </a:ln>
  </c:spPr>
  <c:txPr>
    <a:bodyPr/>
    <a:lstStyle/>
    <a:p>
      <a:pPr>
        <a:defRPr sz="1400"/>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697391919932593E-2"/>
          <c:y val="1.900034299555256E-2"/>
          <c:w val="0.89476612032491409"/>
          <c:h val="0.92241059872497233"/>
        </c:manualLayout>
      </c:layout>
      <c:scatterChart>
        <c:scatterStyle val="smoothMarker"/>
        <c:varyColors val="0"/>
        <c:ser>
          <c:idx val="2"/>
          <c:order val="0"/>
          <c:tx>
            <c:v>United Kingdom</c:v>
          </c:tx>
          <c:spPr>
            <a:ln w="22225">
              <a:solidFill>
                <a:schemeClr val="accent4"/>
              </a:solidFill>
              <a:prstDash val="solid"/>
            </a:ln>
          </c:spPr>
          <c:marker>
            <c:symbol val="diamond"/>
            <c:size val="6"/>
            <c:spPr>
              <a:solidFill>
                <a:schemeClr val="accent4"/>
              </a:solidFill>
              <a:ln>
                <a:solidFill>
                  <a:schemeClr val="accent4"/>
                </a:solidFill>
              </a:ln>
            </c:spPr>
          </c:marker>
          <c:xVal>
            <c:numRef>
              <c:f>'Part PIB'!$A$3:$A$102</c:f>
              <c:numCache>
                <c:formatCode>General</c:formatCode>
                <c:ptCount val="100"/>
                <c:pt idx="0">
                  <c:v>1915</c:v>
                </c:pt>
                <c:pt idx="1">
                  <c:v>1916</c:v>
                </c:pt>
                <c:pt idx="2">
                  <c:v>1917</c:v>
                </c:pt>
                <c:pt idx="3">
                  <c:v>1918</c:v>
                </c:pt>
                <c:pt idx="4">
                  <c:v>1919</c:v>
                </c:pt>
                <c:pt idx="5">
                  <c:v>1920</c:v>
                </c:pt>
                <c:pt idx="6">
                  <c:v>1921</c:v>
                </c:pt>
                <c:pt idx="7">
                  <c:v>1922</c:v>
                </c:pt>
                <c:pt idx="8">
                  <c:v>1923</c:v>
                </c:pt>
                <c:pt idx="9">
                  <c:v>1924</c:v>
                </c:pt>
                <c:pt idx="10">
                  <c:v>1925</c:v>
                </c:pt>
                <c:pt idx="11">
                  <c:v>1926</c:v>
                </c:pt>
                <c:pt idx="12">
                  <c:v>1927</c:v>
                </c:pt>
                <c:pt idx="13">
                  <c:v>1928</c:v>
                </c:pt>
                <c:pt idx="14">
                  <c:v>1929</c:v>
                </c:pt>
                <c:pt idx="15">
                  <c:v>1930</c:v>
                </c:pt>
                <c:pt idx="16">
                  <c:v>1931</c:v>
                </c:pt>
                <c:pt idx="17">
                  <c:v>1932</c:v>
                </c:pt>
                <c:pt idx="18">
                  <c:v>1933</c:v>
                </c:pt>
                <c:pt idx="19">
                  <c:v>1934</c:v>
                </c:pt>
                <c:pt idx="20">
                  <c:v>1935</c:v>
                </c:pt>
                <c:pt idx="21">
                  <c:v>1936</c:v>
                </c:pt>
                <c:pt idx="22">
                  <c:v>1937</c:v>
                </c:pt>
                <c:pt idx="23">
                  <c:v>1938</c:v>
                </c:pt>
                <c:pt idx="24">
                  <c:v>1939</c:v>
                </c:pt>
                <c:pt idx="25">
                  <c:v>1940</c:v>
                </c:pt>
                <c:pt idx="26">
                  <c:v>1941</c:v>
                </c:pt>
                <c:pt idx="27">
                  <c:v>1942</c:v>
                </c:pt>
                <c:pt idx="28">
                  <c:v>1943</c:v>
                </c:pt>
                <c:pt idx="29">
                  <c:v>1944</c:v>
                </c:pt>
                <c:pt idx="30">
                  <c:v>1945</c:v>
                </c:pt>
                <c:pt idx="31">
                  <c:v>1946</c:v>
                </c:pt>
                <c:pt idx="32">
                  <c:v>1947</c:v>
                </c:pt>
                <c:pt idx="33">
                  <c:v>1948</c:v>
                </c:pt>
                <c:pt idx="34">
                  <c:v>1949</c:v>
                </c:pt>
                <c:pt idx="35">
                  <c:v>1950</c:v>
                </c:pt>
                <c:pt idx="36">
                  <c:v>1951</c:v>
                </c:pt>
                <c:pt idx="37">
                  <c:v>1952</c:v>
                </c:pt>
                <c:pt idx="38">
                  <c:v>1953</c:v>
                </c:pt>
                <c:pt idx="39">
                  <c:v>1954</c:v>
                </c:pt>
                <c:pt idx="40">
                  <c:v>1955</c:v>
                </c:pt>
                <c:pt idx="41">
                  <c:v>1956</c:v>
                </c:pt>
                <c:pt idx="42">
                  <c:v>1957</c:v>
                </c:pt>
                <c:pt idx="43">
                  <c:v>1958</c:v>
                </c:pt>
                <c:pt idx="44">
                  <c:v>1959</c:v>
                </c:pt>
                <c:pt idx="45">
                  <c:v>1960</c:v>
                </c:pt>
                <c:pt idx="46">
                  <c:v>1961</c:v>
                </c:pt>
                <c:pt idx="47">
                  <c:v>1962</c:v>
                </c:pt>
                <c:pt idx="48">
                  <c:v>1963</c:v>
                </c:pt>
                <c:pt idx="49">
                  <c:v>1964</c:v>
                </c:pt>
                <c:pt idx="50">
                  <c:v>1965</c:v>
                </c:pt>
                <c:pt idx="51">
                  <c:v>1966</c:v>
                </c:pt>
                <c:pt idx="52">
                  <c:v>1967</c:v>
                </c:pt>
                <c:pt idx="53">
                  <c:v>1968</c:v>
                </c:pt>
                <c:pt idx="54">
                  <c:v>1969</c:v>
                </c:pt>
                <c:pt idx="55">
                  <c:v>1970</c:v>
                </c:pt>
                <c:pt idx="56">
                  <c:v>1971</c:v>
                </c:pt>
                <c:pt idx="57">
                  <c:v>1972</c:v>
                </c:pt>
                <c:pt idx="58">
                  <c:v>1973</c:v>
                </c:pt>
                <c:pt idx="59">
                  <c:v>1974</c:v>
                </c:pt>
                <c:pt idx="60">
                  <c:v>1975</c:v>
                </c:pt>
                <c:pt idx="61">
                  <c:v>1976</c:v>
                </c:pt>
                <c:pt idx="62">
                  <c:v>1977</c:v>
                </c:pt>
                <c:pt idx="63">
                  <c:v>1978</c:v>
                </c:pt>
                <c:pt idx="64">
                  <c:v>1979</c:v>
                </c:pt>
                <c:pt idx="65">
                  <c:v>1980</c:v>
                </c:pt>
                <c:pt idx="66">
                  <c:v>1981</c:v>
                </c:pt>
                <c:pt idx="67">
                  <c:v>1982</c:v>
                </c:pt>
                <c:pt idx="68">
                  <c:v>1983</c:v>
                </c:pt>
                <c:pt idx="69">
                  <c:v>1984</c:v>
                </c:pt>
                <c:pt idx="70">
                  <c:v>1985</c:v>
                </c:pt>
                <c:pt idx="71">
                  <c:v>1986</c:v>
                </c:pt>
                <c:pt idx="72">
                  <c:v>1987</c:v>
                </c:pt>
                <c:pt idx="73">
                  <c:v>1988</c:v>
                </c:pt>
                <c:pt idx="74">
                  <c:v>1989</c:v>
                </c:pt>
                <c:pt idx="75">
                  <c:v>1990</c:v>
                </c:pt>
                <c:pt idx="76">
                  <c:v>1991</c:v>
                </c:pt>
                <c:pt idx="77">
                  <c:v>1992</c:v>
                </c:pt>
                <c:pt idx="78">
                  <c:v>1993</c:v>
                </c:pt>
                <c:pt idx="79">
                  <c:v>1994</c:v>
                </c:pt>
                <c:pt idx="80">
                  <c:v>1995</c:v>
                </c:pt>
                <c:pt idx="81">
                  <c:v>1996</c:v>
                </c:pt>
                <c:pt idx="82">
                  <c:v>1997</c:v>
                </c:pt>
                <c:pt idx="83">
                  <c:v>1998</c:v>
                </c:pt>
                <c:pt idx="84">
                  <c:v>1999</c:v>
                </c:pt>
                <c:pt idx="85">
                  <c:v>2000</c:v>
                </c:pt>
                <c:pt idx="86">
                  <c:v>2001</c:v>
                </c:pt>
                <c:pt idx="87">
                  <c:v>2002</c:v>
                </c:pt>
                <c:pt idx="88">
                  <c:v>2003</c:v>
                </c:pt>
                <c:pt idx="89">
                  <c:v>2004</c:v>
                </c:pt>
                <c:pt idx="90">
                  <c:v>2005</c:v>
                </c:pt>
                <c:pt idx="91">
                  <c:v>2006</c:v>
                </c:pt>
                <c:pt idx="92">
                  <c:v>2007</c:v>
                </c:pt>
                <c:pt idx="93">
                  <c:v>2008</c:v>
                </c:pt>
                <c:pt idx="94">
                  <c:v>2009</c:v>
                </c:pt>
                <c:pt idx="95">
                  <c:v>2010</c:v>
                </c:pt>
                <c:pt idx="96">
                  <c:v>2011</c:v>
                </c:pt>
                <c:pt idx="97">
                  <c:v>2012</c:v>
                </c:pt>
                <c:pt idx="98">
                  <c:v>2013</c:v>
                </c:pt>
                <c:pt idx="99">
                  <c:v>2014</c:v>
                </c:pt>
              </c:numCache>
            </c:numRef>
          </c:xVal>
          <c:yVal>
            <c:numRef>
              <c:f>'Part PIB'!$N$3:$N$102</c:f>
              <c:numCache>
                <c:formatCode>0.00%</c:formatCode>
                <c:ptCount val="100"/>
                <c:pt idx="0">
                  <c:v>3.6776597236363631E-2</c:v>
                </c:pt>
                <c:pt idx="1">
                  <c:v>5.4184858947619048E-2</c:v>
                </c:pt>
                <c:pt idx="2">
                  <c:v>4.834282275E-2</c:v>
                </c:pt>
                <c:pt idx="3">
                  <c:v>4.979438828135594E-2</c:v>
                </c:pt>
                <c:pt idx="4">
                  <c:v>5.8264876486486483E-2</c:v>
                </c:pt>
                <c:pt idx="5">
                  <c:v>5.8087807633333335E-2</c:v>
                </c:pt>
                <c:pt idx="6">
                  <c:v>6.6105325657894745E-2</c:v>
                </c:pt>
                <c:pt idx="7">
                  <c:v>6.9407362441558443E-2</c:v>
                </c:pt>
                <c:pt idx="8">
                  <c:v>6.345189981818182E-2</c:v>
                </c:pt>
                <c:pt idx="9">
                  <c:v>6.3789871663157888E-2</c:v>
                </c:pt>
                <c:pt idx="10">
                  <c:v>5.6706378269736832E-2</c:v>
                </c:pt>
                <c:pt idx="11">
                  <c:v>5.2991811710526318E-2</c:v>
                </c:pt>
                <c:pt idx="12">
                  <c:v>5.5702271652631571E-2</c:v>
                </c:pt>
                <c:pt idx="13">
                  <c:v>5.2200360519999996E-2</c:v>
                </c:pt>
                <c:pt idx="14">
                  <c:v>5.1380579231999998E-2</c:v>
                </c:pt>
                <c:pt idx="15">
                  <c:v>5.5153289663999995E-2</c:v>
                </c:pt>
                <c:pt idx="16">
                  <c:v>6.741980498513514E-2</c:v>
                </c:pt>
                <c:pt idx="17">
                  <c:v>5.9931236785135129E-2</c:v>
                </c:pt>
                <c:pt idx="18">
                  <c:v>5.5048683406578938E-2</c:v>
                </c:pt>
                <c:pt idx="19">
                  <c:v>5.2014164680769241E-2</c:v>
                </c:pt>
                <c:pt idx="20">
                  <c:v>5.1124194584615382E-2</c:v>
                </c:pt>
                <c:pt idx="21">
                  <c:v>5.338453915384616E-2</c:v>
                </c:pt>
                <c:pt idx="22">
                  <c:v>5.7281066923076926E-2</c:v>
                </c:pt>
                <c:pt idx="23">
                  <c:v>5.4888546253333337E-2</c:v>
                </c:pt>
                <c:pt idx="24">
                  <c:v>7.7767040505633794E-2</c:v>
                </c:pt>
                <c:pt idx="25">
                  <c:v>8.1294409969620257E-2</c:v>
                </c:pt>
                <c:pt idx="26">
                  <c:v>9.7678804604807698E-2</c:v>
                </c:pt>
                <c:pt idx="27">
                  <c:v>0.11545350537461536</c:v>
                </c:pt>
                <c:pt idx="28">
                  <c:v>0.12576904125569621</c:v>
                </c:pt>
                <c:pt idx="29">
                  <c:v>0.13659444376774191</c:v>
                </c:pt>
                <c:pt idx="30">
                  <c:v>0.14867639786542056</c:v>
                </c:pt>
                <c:pt idx="31">
                  <c:v>0.11789774507368422</c:v>
                </c:pt>
                <c:pt idx="32">
                  <c:v>0.11431595176367187</c:v>
                </c:pt>
                <c:pt idx="33">
                  <c:v>0.11531642222460937</c:v>
                </c:pt>
                <c:pt idx="34">
                  <c:v>0.11459515873928572</c:v>
                </c:pt>
                <c:pt idx="35">
                  <c:v>0.10798446054418603</c:v>
                </c:pt>
                <c:pt idx="36">
                  <c:v>0.11561423636988417</c:v>
                </c:pt>
                <c:pt idx="37">
                  <c:v>0.1108887684957529</c:v>
                </c:pt>
                <c:pt idx="38">
                  <c:v>0.10127187562681991</c:v>
                </c:pt>
                <c:pt idx="39">
                  <c:v>0.10498079842067669</c:v>
                </c:pt>
                <c:pt idx="40">
                  <c:v>9.7768486130653268E-2</c:v>
                </c:pt>
                <c:pt idx="41">
                  <c:v>0.10058778311320754</c:v>
                </c:pt>
                <c:pt idx="42">
                  <c:v>9.8764444444444446E-2</c:v>
                </c:pt>
                <c:pt idx="43">
                  <c:v>9.9905172413793111E-2</c:v>
                </c:pt>
                <c:pt idx="44">
                  <c:v>8.9334677419354844E-2</c:v>
                </c:pt>
                <c:pt idx="45">
                  <c:v>9.2353612167300383E-2</c:v>
                </c:pt>
                <c:pt idx="46">
                  <c:v>9.8543478260869566E-2</c:v>
                </c:pt>
                <c:pt idx="47">
                  <c:v>9.7262068965517229E-2</c:v>
                </c:pt>
                <c:pt idx="48">
                  <c:v>8.8153846153846152E-2</c:v>
                </c:pt>
                <c:pt idx="49">
                  <c:v>9.0832352941176475E-2</c:v>
                </c:pt>
                <c:pt idx="50">
                  <c:v>0.10089041095890411</c:v>
                </c:pt>
                <c:pt idx="51">
                  <c:v>8.3625322997416027E-2</c:v>
                </c:pt>
                <c:pt idx="52">
                  <c:v>9.3031707317073178E-2</c:v>
                </c:pt>
                <c:pt idx="53">
                  <c:v>9.7734831460674146E-2</c:v>
                </c:pt>
                <c:pt idx="54">
                  <c:v>0.10287840670859538</c:v>
                </c:pt>
                <c:pt idx="55">
                  <c:v>0.10774387947269302</c:v>
                </c:pt>
                <c:pt idx="56">
                  <c:v>0.10847048903878585</c:v>
                </c:pt>
                <c:pt idx="57">
                  <c:v>9.5955555555555558E-2</c:v>
                </c:pt>
                <c:pt idx="58">
                  <c:v>9.4775564409030552E-2</c:v>
                </c:pt>
                <c:pt idx="59">
                  <c:v>0.11424805339265849</c:v>
                </c:pt>
                <c:pt idx="60">
                  <c:v>0.1341748438893845</c:v>
                </c:pt>
                <c:pt idx="61">
                  <c:v>0.12987786259541984</c:v>
                </c:pt>
                <c:pt idx="62">
                  <c:v>0.11422950819672133</c:v>
                </c:pt>
                <c:pt idx="63">
                  <c:v>0.10728628800917957</c:v>
                </c:pt>
                <c:pt idx="64">
                  <c:v>0.10014306151645208</c:v>
                </c:pt>
                <c:pt idx="65">
                  <c:v>0.1036789297658863</c:v>
                </c:pt>
                <c:pt idx="66">
                  <c:v>0.11098441657164575</c:v>
                </c:pt>
                <c:pt idx="67">
                  <c:v>0.10740354535974973</c:v>
                </c:pt>
                <c:pt idx="68">
                  <c:v>0.10153256704980844</c:v>
                </c:pt>
                <c:pt idx="69">
                  <c:v>9.8574821852731601E-2</c:v>
                </c:pt>
                <c:pt idx="70">
                  <c:v>9.7323600973236016E-2</c:v>
                </c:pt>
                <c:pt idx="71">
                  <c:v>9.8662629321221301E-2</c:v>
                </c:pt>
                <c:pt idx="72">
                  <c:v>9.4796380090497734E-2</c:v>
                </c:pt>
                <c:pt idx="73">
                  <c:v>8.9191385615603413E-2</c:v>
                </c:pt>
                <c:pt idx="74">
                  <c:v>9.112798666419708E-2</c:v>
                </c:pt>
                <c:pt idx="75">
                  <c:v>9.5730027548209376E-2</c:v>
                </c:pt>
                <c:pt idx="76">
                  <c:v>0.10303723056825605</c:v>
                </c:pt>
                <c:pt idx="77">
                  <c:v>9.7299004896540836E-2</c:v>
                </c:pt>
                <c:pt idx="78">
                  <c:v>9.2884787139029479E-2</c:v>
                </c:pt>
                <c:pt idx="79">
                  <c:v>9.3376459007171994E-2</c:v>
                </c:pt>
                <c:pt idx="80">
                  <c:v>9.3965975544922919E-2</c:v>
                </c:pt>
                <c:pt idx="81">
                  <c:v>8.9216543796076478E-2</c:v>
                </c:pt>
                <c:pt idx="82">
                  <c:v>9.3705799151343708E-2</c:v>
                </c:pt>
                <c:pt idx="83">
                  <c:v>9.908195253022839E-2</c:v>
                </c:pt>
                <c:pt idx="84">
                  <c:v>0.10131272496294728</c:v>
                </c:pt>
                <c:pt idx="85">
                  <c:v>0.10750835950957544</c:v>
                </c:pt>
                <c:pt idx="86">
                  <c:v>0.10705265203030891</c:v>
                </c:pt>
                <c:pt idx="87">
                  <c:v>0.10369278939128831</c:v>
                </c:pt>
                <c:pt idx="88">
                  <c:v>0.10256410256410256</c:v>
                </c:pt>
                <c:pt idx="89">
                  <c:v>0.10482542819499341</c:v>
                </c:pt>
                <c:pt idx="90">
                  <c:v>0.10509926041261192</c:v>
                </c:pt>
                <c:pt idx="91">
                  <c:v>0.10944905213270142</c:v>
                </c:pt>
                <c:pt idx="92">
                  <c:v>0.10593900481540931</c:v>
                </c:pt>
                <c:pt idx="93">
                  <c:v>0.10792378541798496</c:v>
                </c:pt>
                <c:pt idx="94">
                  <c:v>0.10235219326128417</c:v>
                </c:pt>
                <c:pt idx="95">
                  <c:v>0.1038354867077048</c:v>
                </c:pt>
                <c:pt idx="96">
                  <c:v>9.8841395561955883E-2</c:v>
                </c:pt>
              </c:numCache>
            </c:numRef>
          </c:yVal>
          <c:smooth val="0"/>
          <c:extLst>
            <c:ext xmlns:c16="http://schemas.microsoft.com/office/drawing/2014/chart" uri="{C3380CC4-5D6E-409C-BE32-E72D297353CC}">
              <c16:uniqueId val="{00000000-C031-42ED-9529-0A697DF86EF3}"/>
            </c:ext>
          </c:extLst>
        </c:ser>
        <c:ser>
          <c:idx val="1"/>
          <c:order val="1"/>
          <c:tx>
            <c:v>United States of America</c:v>
          </c:tx>
          <c:spPr>
            <a:ln w="22225">
              <a:prstDash val="solid"/>
            </a:ln>
          </c:spPr>
          <c:marker>
            <c:symbol val="circle"/>
            <c:size val="5"/>
          </c:marker>
          <c:xVal>
            <c:numRef>
              <c:f>'Part PIB'!$A$3:$A$102</c:f>
              <c:numCache>
                <c:formatCode>General</c:formatCode>
                <c:ptCount val="100"/>
                <c:pt idx="0">
                  <c:v>1915</c:v>
                </c:pt>
                <c:pt idx="1">
                  <c:v>1916</c:v>
                </c:pt>
                <c:pt idx="2">
                  <c:v>1917</c:v>
                </c:pt>
                <c:pt idx="3">
                  <c:v>1918</c:v>
                </c:pt>
                <c:pt idx="4">
                  <c:v>1919</c:v>
                </c:pt>
                <c:pt idx="5">
                  <c:v>1920</c:v>
                </c:pt>
                <c:pt idx="6">
                  <c:v>1921</c:v>
                </c:pt>
                <c:pt idx="7">
                  <c:v>1922</c:v>
                </c:pt>
                <c:pt idx="8">
                  <c:v>1923</c:v>
                </c:pt>
                <c:pt idx="9">
                  <c:v>1924</c:v>
                </c:pt>
                <c:pt idx="10">
                  <c:v>1925</c:v>
                </c:pt>
                <c:pt idx="11">
                  <c:v>1926</c:v>
                </c:pt>
                <c:pt idx="12">
                  <c:v>1927</c:v>
                </c:pt>
                <c:pt idx="13">
                  <c:v>1928</c:v>
                </c:pt>
                <c:pt idx="14">
                  <c:v>1929</c:v>
                </c:pt>
                <c:pt idx="15">
                  <c:v>1930</c:v>
                </c:pt>
                <c:pt idx="16">
                  <c:v>1931</c:v>
                </c:pt>
                <c:pt idx="17">
                  <c:v>1932</c:v>
                </c:pt>
                <c:pt idx="18">
                  <c:v>1933</c:v>
                </c:pt>
                <c:pt idx="19">
                  <c:v>1934</c:v>
                </c:pt>
                <c:pt idx="20">
                  <c:v>1935</c:v>
                </c:pt>
                <c:pt idx="21">
                  <c:v>1936</c:v>
                </c:pt>
                <c:pt idx="22">
                  <c:v>1937</c:v>
                </c:pt>
                <c:pt idx="23">
                  <c:v>1938</c:v>
                </c:pt>
                <c:pt idx="24">
                  <c:v>1939</c:v>
                </c:pt>
                <c:pt idx="25">
                  <c:v>1940</c:v>
                </c:pt>
                <c:pt idx="26">
                  <c:v>1941</c:v>
                </c:pt>
                <c:pt idx="27">
                  <c:v>1942</c:v>
                </c:pt>
                <c:pt idx="28">
                  <c:v>1943</c:v>
                </c:pt>
                <c:pt idx="29">
                  <c:v>1944</c:v>
                </c:pt>
                <c:pt idx="30">
                  <c:v>1945</c:v>
                </c:pt>
                <c:pt idx="31">
                  <c:v>1946</c:v>
                </c:pt>
                <c:pt idx="32">
                  <c:v>1947</c:v>
                </c:pt>
                <c:pt idx="33">
                  <c:v>1948</c:v>
                </c:pt>
                <c:pt idx="34">
                  <c:v>1949</c:v>
                </c:pt>
                <c:pt idx="35">
                  <c:v>1950</c:v>
                </c:pt>
                <c:pt idx="36">
                  <c:v>1951</c:v>
                </c:pt>
                <c:pt idx="37">
                  <c:v>1952</c:v>
                </c:pt>
                <c:pt idx="38">
                  <c:v>1953</c:v>
                </c:pt>
                <c:pt idx="39">
                  <c:v>1954</c:v>
                </c:pt>
                <c:pt idx="40">
                  <c:v>1955</c:v>
                </c:pt>
                <c:pt idx="41">
                  <c:v>1956</c:v>
                </c:pt>
                <c:pt idx="42">
                  <c:v>1957</c:v>
                </c:pt>
                <c:pt idx="43">
                  <c:v>1958</c:v>
                </c:pt>
                <c:pt idx="44">
                  <c:v>1959</c:v>
                </c:pt>
                <c:pt idx="45">
                  <c:v>1960</c:v>
                </c:pt>
                <c:pt idx="46">
                  <c:v>1961</c:v>
                </c:pt>
                <c:pt idx="47">
                  <c:v>1962</c:v>
                </c:pt>
                <c:pt idx="48">
                  <c:v>1963</c:v>
                </c:pt>
                <c:pt idx="49">
                  <c:v>1964</c:v>
                </c:pt>
                <c:pt idx="50">
                  <c:v>1965</c:v>
                </c:pt>
                <c:pt idx="51">
                  <c:v>1966</c:v>
                </c:pt>
                <c:pt idx="52">
                  <c:v>1967</c:v>
                </c:pt>
                <c:pt idx="53">
                  <c:v>1968</c:v>
                </c:pt>
                <c:pt idx="54">
                  <c:v>1969</c:v>
                </c:pt>
                <c:pt idx="55">
                  <c:v>1970</c:v>
                </c:pt>
                <c:pt idx="56">
                  <c:v>1971</c:v>
                </c:pt>
                <c:pt idx="57">
                  <c:v>1972</c:v>
                </c:pt>
                <c:pt idx="58">
                  <c:v>1973</c:v>
                </c:pt>
                <c:pt idx="59">
                  <c:v>1974</c:v>
                </c:pt>
                <c:pt idx="60">
                  <c:v>1975</c:v>
                </c:pt>
                <c:pt idx="61">
                  <c:v>1976</c:v>
                </c:pt>
                <c:pt idx="62">
                  <c:v>1977</c:v>
                </c:pt>
                <c:pt idx="63">
                  <c:v>1978</c:v>
                </c:pt>
                <c:pt idx="64">
                  <c:v>1979</c:v>
                </c:pt>
                <c:pt idx="65">
                  <c:v>1980</c:v>
                </c:pt>
                <c:pt idx="66">
                  <c:v>1981</c:v>
                </c:pt>
                <c:pt idx="67">
                  <c:v>1982</c:v>
                </c:pt>
                <c:pt idx="68">
                  <c:v>1983</c:v>
                </c:pt>
                <c:pt idx="69">
                  <c:v>1984</c:v>
                </c:pt>
                <c:pt idx="70">
                  <c:v>1985</c:v>
                </c:pt>
                <c:pt idx="71">
                  <c:v>1986</c:v>
                </c:pt>
                <c:pt idx="72">
                  <c:v>1987</c:v>
                </c:pt>
                <c:pt idx="73">
                  <c:v>1988</c:v>
                </c:pt>
                <c:pt idx="74">
                  <c:v>1989</c:v>
                </c:pt>
                <c:pt idx="75">
                  <c:v>1990</c:v>
                </c:pt>
                <c:pt idx="76">
                  <c:v>1991</c:v>
                </c:pt>
                <c:pt idx="77">
                  <c:v>1992</c:v>
                </c:pt>
                <c:pt idx="78">
                  <c:v>1993</c:v>
                </c:pt>
                <c:pt idx="79">
                  <c:v>1994</c:v>
                </c:pt>
                <c:pt idx="80">
                  <c:v>1995</c:v>
                </c:pt>
                <c:pt idx="81">
                  <c:v>1996</c:v>
                </c:pt>
                <c:pt idx="82">
                  <c:v>1997</c:v>
                </c:pt>
                <c:pt idx="83">
                  <c:v>1998</c:v>
                </c:pt>
                <c:pt idx="84">
                  <c:v>1999</c:v>
                </c:pt>
                <c:pt idx="85">
                  <c:v>2000</c:v>
                </c:pt>
                <c:pt idx="86">
                  <c:v>2001</c:v>
                </c:pt>
                <c:pt idx="87">
                  <c:v>2002</c:v>
                </c:pt>
                <c:pt idx="88">
                  <c:v>2003</c:v>
                </c:pt>
                <c:pt idx="89">
                  <c:v>2004</c:v>
                </c:pt>
                <c:pt idx="90">
                  <c:v>2005</c:v>
                </c:pt>
                <c:pt idx="91">
                  <c:v>2006</c:v>
                </c:pt>
                <c:pt idx="92">
                  <c:v>2007</c:v>
                </c:pt>
                <c:pt idx="93">
                  <c:v>2008</c:v>
                </c:pt>
                <c:pt idx="94">
                  <c:v>2009</c:v>
                </c:pt>
                <c:pt idx="95">
                  <c:v>2010</c:v>
                </c:pt>
                <c:pt idx="96">
                  <c:v>2011</c:v>
                </c:pt>
                <c:pt idx="97">
                  <c:v>2012</c:v>
                </c:pt>
                <c:pt idx="98">
                  <c:v>2013</c:v>
                </c:pt>
                <c:pt idx="99">
                  <c:v>2014</c:v>
                </c:pt>
              </c:numCache>
            </c:numRef>
          </c:xVal>
          <c:yVal>
            <c:numRef>
              <c:f>'Part PIB'!$M$3:$M$102</c:f>
              <c:numCache>
                <c:formatCode>0.00%</c:formatCode>
                <c:ptCount val="100"/>
                <c:pt idx="0">
                  <c:v>0</c:v>
                </c:pt>
                <c:pt idx="1">
                  <c:v>1.2999999999999999E-3</c:v>
                </c:pt>
                <c:pt idx="2">
                  <c:v>2.8999999999999998E-3</c:v>
                </c:pt>
                <c:pt idx="3">
                  <c:v>1.66E-2</c:v>
                </c:pt>
                <c:pt idx="4">
                  <c:v>1.5900000000000001E-2</c:v>
                </c:pt>
                <c:pt idx="5">
                  <c:v>2.1299999999999999E-2</c:v>
                </c:pt>
                <c:pt idx="6">
                  <c:v>2.1700000000000001E-2</c:v>
                </c:pt>
                <c:pt idx="7">
                  <c:v>1.43E-2</c:v>
                </c:pt>
                <c:pt idx="8">
                  <c:v>9.300000000000001E-3</c:v>
                </c:pt>
                <c:pt idx="9">
                  <c:v>9.7000000000000003E-3</c:v>
                </c:pt>
                <c:pt idx="10">
                  <c:v>8.8999999999999999E-3</c:v>
                </c:pt>
                <c:pt idx="11">
                  <c:v>8.6999999999999994E-3</c:v>
                </c:pt>
                <c:pt idx="12">
                  <c:v>9.1000000000000004E-3</c:v>
                </c:pt>
                <c:pt idx="13">
                  <c:v>8.6E-3</c:v>
                </c:pt>
                <c:pt idx="14">
                  <c:v>0.01</c:v>
                </c:pt>
                <c:pt idx="15">
                  <c:v>1.1899999999999999E-2</c:v>
                </c:pt>
                <c:pt idx="16">
                  <c:v>1.03E-2</c:v>
                </c:pt>
                <c:pt idx="17">
                  <c:v>6.8000000000000005E-3</c:v>
                </c:pt>
                <c:pt idx="18">
                  <c:v>7.0999999999999995E-3</c:v>
                </c:pt>
                <c:pt idx="19">
                  <c:v>6.0999999999999995E-3</c:v>
                </c:pt>
                <c:pt idx="20">
                  <c:v>7.1999999999999998E-3</c:v>
                </c:pt>
                <c:pt idx="21">
                  <c:v>7.8000000000000005E-3</c:v>
                </c:pt>
                <c:pt idx="22">
                  <c:v>1.04E-2</c:v>
                </c:pt>
                <c:pt idx="23">
                  <c:v>1.46E-2</c:v>
                </c:pt>
                <c:pt idx="24">
                  <c:v>1.2E-2</c:v>
                </c:pt>
                <c:pt idx="25">
                  <c:v>9.300000000000001E-3</c:v>
                </c:pt>
                <c:pt idx="26">
                  <c:v>9.8999999999999991E-3</c:v>
                </c:pt>
                <c:pt idx="27">
                  <c:v>1.9299999999999998E-2</c:v>
                </c:pt>
                <c:pt idx="28">
                  <c:v>3.2300000000000002E-2</c:v>
                </c:pt>
                <c:pt idx="29">
                  <c:v>8.77E-2</c:v>
                </c:pt>
                <c:pt idx="30">
                  <c:v>8.0399999999999985E-2</c:v>
                </c:pt>
                <c:pt idx="31">
                  <c:v>7.0900000000000005E-2</c:v>
                </c:pt>
                <c:pt idx="32">
                  <c:v>7.17E-2</c:v>
                </c:pt>
                <c:pt idx="33">
                  <c:v>7.0300000000000001E-2</c:v>
                </c:pt>
                <c:pt idx="34">
                  <c:v>5.7000000000000002E-2</c:v>
                </c:pt>
                <c:pt idx="35">
                  <c:v>5.2400000000000002E-2</c:v>
                </c:pt>
                <c:pt idx="36">
                  <c:v>6.2300000000000001E-2</c:v>
                </c:pt>
                <c:pt idx="37">
                  <c:v>7.5899999999999995E-2</c:v>
                </c:pt>
                <c:pt idx="38">
                  <c:v>7.6499999999999999E-2</c:v>
                </c:pt>
                <c:pt idx="39">
                  <c:v>7.5499999999999998E-2</c:v>
                </c:pt>
                <c:pt idx="40">
                  <c:v>6.7400000000000002E-2</c:v>
                </c:pt>
                <c:pt idx="41">
                  <c:v>7.1500000000000008E-2</c:v>
                </c:pt>
                <c:pt idx="42">
                  <c:v>7.4999999999999997E-2</c:v>
                </c:pt>
                <c:pt idx="43">
                  <c:v>7.2000000000000008E-2</c:v>
                </c:pt>
                <c:pt idx="44">
                  <c:v>7.0300000000000001E-2</c:v>
                </c:pt>
                <c:pt idx="45">
                  <c:v>7.4900000000000008E-2</c:v>
                </c:pt>
                <c:pt idx="46">
                  <c:v>7.3399999999999993E-2</c:v>
                </c:pt>
                <c:pt idx="47">
                  <c:v>7.5300000000000006E-2</c:v>
                </c:pt>
                <c:pt idx="48">
                  <c:v>7.4499999999999997E-2</c:v>
                </c:pt>
                <c:pt idx="49">
                  <c:v>7.0999999999999994E-2</c:v>
                </c:pt>
                <c:pt idx="50">
                  <c:v>6.5599999999999992E-2</c:v>
                </c:pt>
                <c:pt idx="51">
                  <c:v>6.8000000000000005E-2</c:v>
                </c:pt>
                <c:pt idx="52">
                  <c:v>7.1399999999999991E-2</c:v>
                </c:pt>
                <c:pt idx="53">
                  <c:v>7.2900000000000006E-2</c:v>
                </c:pt>
                <c:pt idx="54">
                  <c:v>8.5500000000000007E-2</c:v>
                </c:pt>
                <c:pt idx="55">
                  <c:v>8.4000000000000005E-2</c:v>
                </c:pt>
                <c:pt idx="56">
                  <c:v>7.3800000000000004E-2</c:v>
                </c:pt>
                <c:pt idx="57">
                  <c:v>7.3899999999999993E-2</c:v>
                </c:pt>
                <c:pt idx="58">
                  <c:v>7.2300000000000003E-2</c:v>
                </c:pt>
                <c:pt idx="59">
                  <c:v>7.6799999999999993E-2</c:v>
                </c:pt>
                <c:pt idx="60">
                  <c:v>7.2499999999999995E-2</c:v>
                </c:pt>
                <c:pt idx="61">
                  <c:v>7.0099999999999996E-2</c:v>
                </c:pt>
                <c:pt idx="62">
                  <c:v>7.5600000000000001E-2</c:v>
                </c:pt>
                <c:pt idx="63">
                  <c:v>7.6799999999999993E-2</c:v>
                </c:pt>
                <c:pt idx="64">
                  <c:v>8.2799999999999999E-2</c:v>
                </c:pt>
                <c:pt idx="65">
                  <c:v>8.5299999999999987E-2</c:v>
                </c:pt>
                <c:pt idx="66">
                  <c:v>8.900000000000001E-2</c:v>
                </c:pt>
                <c:pt idx="67">
                  <c:v>8.900000000000001E-2</c:v>
                </c:pt>
                <c:pt idx="68">
                  <c:v>7.9399999999999998E-2</c:v>
                </c:pt>
                <c:pt idx="69">
                  <c:v>7.3899999999999993E-2</c:v>
                </c:pt>
                <c:pt idx="70">
                  <c:v>7.6999999999999999E-2</c:v>
                </c:pt>
                <c:pt idx="71">
                  <c:v>7.5999999999999998E-2</c:v>
                </c:pt>
                <c:pt idx="72">
                  <c:v>8.0600000000000005E-2</c:v>
                </c:pt>
                <c:pt idx="73">
                  <c:v>7.6399999999999996E-2</c:v>
                </c:pt>
                <c:pt idx="74">
                  <c:v>7.8799999999999995E-2</c:v>
                </c:pt>
                <c:pt idx="75">
                  <c:v>7.8100000000000003E-2</c:v>
                </c:pt>
                <c:pt idx="76">
                  <c:v>7.5800000000000006E-2</c:v>
                </c:pt>
                <c:pt idx="77">
                  <c:v>7.2800000000000004E-2</c:v>
                </c:pt>
                <c:pt idx="78">
                  <c:v>7.4099999999999999E-2</c:v>
                </c:pt>
                <c:pt idx="79">
                  <c:v>7.4299999999999991E-2</c:v>
                </c:pt>
                <c:pt idx="80">
                  <c:v>7.6999999999999999E-2</c:v>
                </c:pt>
                <c:pt idx="81">
                  <c:v>8.1000000000000003E-2</c:v>
                </c:pt>
                <c:pt idx="82">
                  <c:v>8.5699999999999998E-2</c:v>
                </c:pt>
                <c:pt idx="83">
                  <c:v>9.1199999999999989E-2</c:v>
                </c:pt>
                <c:pt idx="84">
                  <c:v>9.0999999999999998E-2</c:v>
                </c:pt>
                <c:pt idx="85">
                  <c:v>9.7599999999999992E-2</c:v>
                </c:pt>
                <c:pt idx="86">
                  <c:v>9.3599999999999989E-2</c:v>
                </c:pt>
                <c:pt idx="87">
                  <c:v>7.8200000000000006E-2</c:v>
                </c:pt>
                <c:pt idx="88">
                  <c:v>6.8900000000000003E-2</c:v>
                </c:pt>
                <c:pt idx="89">
                  <c:v>6.59E-2</c:v>
                </c:pt>
                <c:pt idx="90">
                  <c:v>7.0800000000000002E-2</c:v>
                </c:pt>
                <c:pt idx="91">
                  <c:v>7.5300000000000006E-2</c:v>
                </c:pt>
                <c:pt idx="92">
                  <c:v>8.0299999999999996E-2</c:v>
                </c:pt>
                <c:pt idx="93">
                  <c:v>7.7800000000000008E-2</c:v>
                </c:pt>
                <c:pt idx="94">
                  <c:v>6.3500000000000001E-2</c:v>
                </c:pt>
                <c:pt idx="95">
                  <c:v>6.0100000000000001E-2</c:v>
                </c:pt>
                <c:pt idx="96">
                  <c:v>7.0300000000000001E-2</c:v>
                </c:pt>
                <c:pt idx="97">
                  <c:v>6.9699999999999998E-2</c:v>
                </c:pt>
                <c:pt idx="98">
                  <c:v>7.8399999999999997E-2</c:v>
                </c:pt>
              </c:numCache>
            </c:numRef>
          </c:yVal>
          <c:smooth val="0"/>
          <c:extLst>
            <c:ext xmlns:c16="http://schemas.microsoft.com/office/drawing/2014/chart" uri="{C3380CC4-5D6E-409C-BE32-E72D297353CC}">
              <c16:uniqueId val="{00000001-C031-42ED-9529-0A697DF86EF3}"/>
            </c:ext>
          </c:extLst>
        </c:ser>
        <c:ser>
          <c:idx val="3"/>
          <c:order val="2"/>
          <c:tx>
            <c:v>France (IR, CSG et CRDS)</c:v>
          </c:tx>
          <c:spPr>
            <a:ln w="28575">
              <a:solidFill>
                <a:schemeClr val="accent1"/>
              </a:solidFill>
              <a:prstDash val="dash"/>
            </a:ln>
          </c:spPr>
          <c:marker>
            <c:symbol val="none"/>
          </c:marker>
          <c:xVal>
            <c:numRef>
              <c:f>'Part PIB'!$A$3:$A$101</c:f>
              <c:numCache>
                <c:formatCode>General</c:formatCode>
                <c:ptCount val="99"/>
                <c:pt idx="0">
                  <c:v>1915</c:v>
                </c:pt>
                <c:pt idx="1">
                  <c:v>1916</c:v>
                </c:pt>
                <c:pt idx="2">
                  <c:v>1917</c:v>
                </c:pt>
                <c:pt idx="3">
                  <c:v>1918</c:v>
                </c:pt>
                <c:pt idx="4">
                  <c:v>1919</c:v>
                </c:pt>
                <c:pt idx="5">
                  <c:v>1920</c:v>
                </c:pt>
                <c:pt idx="6">
                  <c:v>1921</c:v>
                </c:pt>
                <c:pt idx="7">
                  <c:v>1922</c:v>
                </c:pt>
                <c:pt idx="8">
                  <c:v>1923</c:v>
                </c:pt>
                <c:pt idx="9">
                  <c:v>1924</c:v>
                </c:pt>
                <c:pt idx="10">
                  <c:v>1925</c:v>
                </c:pt>
                <c:pt idx="11">
                  <c:v>1926</c:v>
                </c:pt>
                <c:pt idx="12">
                  <c:v>1927</c:v>
                </c:pt>
                <c:pt idx="13">
                  <c:v>1928</c:v>
                </c:pt>
                <c:pt idx="14">
                  <c:v>1929</c:v>
                </c:pt>
                <c:pt idx="15">
                  <c:v>1930</c:v>
                </c:pt>
                <c:pt idx="16">
                  <c:v>1931</c:v>
                </c:pt>
                <c:pt idx="17">
                  <c:v>1932</c:v>
                </c:pt>
                <c:pt idx="18">
                  <c:v>1933</c:v>
                </c:pt>
                <c:pt idx="19">
                  <c:v>1934</c:v>
                </c:pt>
                <c:pt idx="20">
                  <c:v>1935</c:v>
                </c:pt>
                <c:pt idx="21">
                  <c:v>1936</c:v>
                </c:pt>
                <c:pt idx="22">
                  <c:v>1937</c:v>
                </c:pt>
                <c:pt idx="23">
                  <c:v>1938</c:v>
                </c:pt>
                <c:pt idx="24">
                  <c:v>1939</c:v>
                </c:pt>
                <c:pt idx="25">
                  <c:v>1940</c:v>
                </c:pt>
                <c:pt idx="26">
                  <c:v>1941</c:v>
                </c:pt>
                <c:pt idx="27">
                  <c:v>1942</c:v>
                </c:pt>
                <c:pt idx="28">
                  <c:v>1943</c:v>
                </c:pt>
                <c:pt idx="29">
                  <c:v>1944</c:v>
                </c:pt>
                <c:pt idx="30">
                  <c:v>1945</c:v>
                </c:pt>
                <c:pt idx="31">
                  <c:v>1946</c:v>
                </c:pt>
                <c:pt idx="32">
                  <c:v>1947</c:v>
                </c:pt>
                <c:pt idx="33">
                  <c:v>1948</c:v>
                </c:pt>
                <c:pt idx="34">
                  <c:v>1949</c:v>
                </c:pt>
                <c:pt idx="35">
                  <c:v>1950</c:v>
                </c:pt>
                <c:pt idx="36">
                  <c:v>1951</c:v>
                </c:pt>
                <c:pt idx="37">
                  <c:v>1952</c:v>
                </c:pt>
                <c:pt idx="38">
                  <c:v>1953</c:v>
                </c:pt>
                <c:pt idx="39">
                  <c:v>1954</c:v>
                </c:pt>
                <c:pt idx="40">
                  <c:v>1955</c:v>
                </c:pt>
                <c:pt idx="41">
                  <c:v>1956</c:v>
                </c:pt>
                <c:pt idx="42">
                  <c:v>1957</c:v>
                </c:pt>
                <c:pt idx="43">
                  <c:v>1958</c:v>
                </c:pt>
                <c:pt idx="44">
                  <c:v>1959</c:v>
                </c:pt>
                <c:pt idx="45">
                  <c:v>1960</c:v>
                </c:pt>
                <c:pt idx="46">
                  <c:v>1961</c:v>
                </c:pt>
                <c:pt idx="47">
                  <c:v>1962</c:v>
                </c:pt>
                <c:pt idx="48">
                  <c:v>1963</c:v>
                </c:pt>
                <c:pt idx="49">
                  <c:v>1964</c:v>
                </c:pt>
                <c:pt idx="50">
                  <c:v>1965</c:v>
                </c:pt>
                <c:pt idx="51">
                  <c:v>1966</c:v>
                </c:pt>
                <c:pt idx="52">
                  <c:v>1967</c:v>
                </c:pt>
                <c:pt idx="53">
                  <c:v>1968</c:v>
                </c:pt>
                <c:pt idx="54">
                  <c:v>1969</c:v>
                </c:pt>
                <c:pt idx="55">
                  <c:v>1970</c:v>
                </c:pt>
                <c:pt idx="56">
                  <c:v>1971</c:v>
                </c:pt>
                <c:pt idx="57">
                  <c:v>1972</c:v>
                </c:pt>
                <c:pt idx="58">
                  <c:v>1973</c:v>
                </c:pt>
                <c:pt idx="59">
                  <c:v>1974</c:v>
                </c:pt>
                <c:pt idx="60">
                  <c:v>1975</c:v>
                </c:pt>
                <c:pt idx="61">
                  <c:v>1976</c:v>
                </c:pt>
                <c:pt idx="62">
                  <c:v>1977</c:v>
                </c:pt>
                <c:pt idx="63">
                  <c:v>1978</c:v>
                </c:pt>
                <c:pt idx="64">
                  <c:v>1979</c:v>
                </c:pt>
                <c:pt idx="65">
                  <c:v>1980</c:v>
                </c:pt>
                <c:pt idx="66">
                  <c:v>1981</c:v>
                </c:pt>
                <c:pt idx="67">
                  <c:v>1982</c:v>
                </c:pt>
                <c:pt idx="68">
                  <c:v>1983</c:v>
                </c:pt>
                <c:pt idx="69">
                  <c:v>1984</c:v>
                </c:pt>
                <c:pt idx="70">
                  <c:v>1985</c:v>
                </c:pt>
                <c:pt idx="71">
                  <c:v>1986</c:v>
                </c:pt>
                <c:pt idx="72">
                  <c:v>1987</c:v>
                </c:pt>
                <c:pt idx="73">
                  <c:v>1988</c:v>
                </c:pt>
                <c:pt idx="74">
                  <c:v>1989</c:v>
                </c:pt>
                <c:pt idx="75">
                  <c:v>1990</c:v>
                </c:pt>
                <c:pt idx="76">
                  <c:v>1991</c:v>
                </c:pt>
                <c:pt idx="77">
                  <c:v>1992</c:v>
                </c:pt>
                <c:pt idx="78">
                  <c:v>1993</c:v>
                </c:pt>
                <c:pt idx="79">
                  <c:v>1994</c:v>
                </c:pt>
                <c:pt idx="80">
                  <c:v>1995</c:v>
                </c:pt>
                <c:pt idx="81">
                  <c:v>1996</c:v>
                </c:pt>
                <c:pt idx="82">
                  <c:v>1997</c:v>
                </c:pt>
                <c:pt idx="83">
                  <c:v>1998</c:v>
                </c:pt>
                <c:pt idx="84">
                  <c:v>1999</c:v>
                </c:pt>
                <c:pt idx="85">
                  <c:v>2000</c:v>
                </c:pt>
                <c:pt idx="86">
                  <c:v>2001</c:v>
                </c:pt>
                <c:pt idx="87">
                  <c:v>2002</c:v>
                </c:pt>
                <c:pt idx="88">
                  <c:v>2003</c:v>
                </c:pt>
                <c:pt idx="89">
                  <c:v>2004</c:v>
                </c:pt>
                <c:pt idx="90">
                  <c:v>2005</c:v>
                </c:pt>
                <c:pt idx="91">
                  <c:v>2006</c:v>
                </c:pt>
                <c:pt idx="92">
                  <c:v>2007</c:v>
                </c:pt>
                <c:pt idx="93">
                  <c:v>2008</c:v>
                </c:pt>
                <c:pt idx="94">
                  <c:v>2009</c:v>
                </c:pt>
                <c:pt idx="95">
                  <c:v>2010</c:v>
                </c:pt>
                <c:pt idx="96">
                  <c:v>2011</c:v>
                </c:pt>
                <c:pt idx="97">
                  <c:v>2012</c:v>
                </c:pt>
                <c:pt idx="98">
                  <c:v>2013</c:v>
                </c:pt>
              </c:numCache>
            </c:numRef>
          </c:xVal>
          <c:yVal>
            <c:numRef>
              <c:f>'Part PIB'!$L$3:$L$101</c:f>
              <c:numCache>
                <c:formatCode>0.00%</c:formatCode>
                <c:ptCount val="99"/>
                <c:pt idx="75">
                  <c:v>4.2730142917019077E-2</c:v>
                </c:pt>
                <c:pt idx="76">
                  <c:v>4.6114897672977079E-2</c:v>
                </c:pt>
                <c:pt idx="77">
                  <c:v>4.3894879617224325E-2</c:v>
                </c:pt>
                <c:pt idx="78">
                  <c:v>4.6791310344450047E-2</c:v>
                </c:pt>
                <c:pt idx="79">
                  <c:v>5.1247213199101235E-2</c:v>
                </c:pt>
                <c:pt idx="80">
                  <c:v>4.7250868226958932E-2</c:v>
                </c:pt>
                <c:pt idx="81">
                  <c:v>4.8012079481357349E-2</c:v>
                </c:pt>
                <c:pt idx="82">
                  <c:v>5.6659895167689184E-2</c:v>
                </c:pt>
                <c:pt idx="83">
                  <c:v>7.988009871104973E-2</c:v>
                </c:pt>
                <c:pt idx="84">
                  <c:v>8.3624306220400957E-2</c:v>
                </c:pt>
                <c:pt idx="85">
                  <c:v>8.2299803508327496E-2</c:v>
                </c:pt>
                <c:pt idx="86">
                  <c:v>7.5286670246817927E-2</c:v>
                </c:pt>
                <c:pt idx="87">
                  <c:v>7.5304591264947304E-2</c:v>
                </c:pt>
                <c:pt idx="88">
                  <c:v>7.4989084993322686E-2</c:v>
                </c:pt>
                <c:pt idx="89">
                  <c:v>7.4785494039979292E-2</c:v>
                </c:pt>
                <c:pt idx="90">
                  <c:v>7.3590063315242607E-2</c:v>
                </c:pt>
                <c:pt idx="91">
                  <c:v>7.0739956952129979E-2</c:v>
                </c:pt>
                <c:pt idx="92">
                  <c:v>7.1066937525560633E-2</c:v>
                </c:pt>
                <c:pt idx="93">
                  <c:v>7.0566964214369962E-2</c:v>
                </c:pt>
                <c:pt idx="94">
                  <c:v>6.7811251348275328E-2</c:v>
                </c:pt>
                <c:pt idx="95">
                  <c:v>7.0525836372725081E-2</c:v>
                </c:pt>
                <c:pt idx="96">
                  <c:v>7.4714325464578957E-2</c:v>
                </c:pt>
                <c:pt idx="97">
                  <c:v>7.9898243159685578E-2</c:v>
                </c:pt>
              </c:numCache>
            </c:numRef>
          </c:yVal>
          <c:smooth val="0"/>
          <c:extLst>
            <c:ext xmlns:c16="http://schemas.microsoft.com/office/drawing/2014/chart" uri="{C3380CC4-5D6E-409C-BE32-E72D297353CC}">
              <c16:uniqueId val="{00000002-C031-42ED-9529-0A697DF86EF3}"/>
            </c:ext>
          </c:extLst>
        </c:ser>
        <c:ser>
          <c:idx val="0"/>
          <c:order val="3"/>
          <c:tx>
            <c:v>France (IR)</c:v>
          </c:tx>
          <c:spPr>
            <a:ln w="22225">
              <a:solidFill>
                <a:schemeClr val="accent1"/>
              </a:solidFill>
            </a:ln>
          </c:spPr>
          <c:marker>
            <c:symbol val="square"/>
            <c:size val="5"/>
            <c:spPr>
              <a:solidFill>
                <a:schemeClr val="accent1"/>
              </a:solidFill>
            </c:spPr>
          </c:marker>
          <c:xVal>
            <c:numRef>
              <c:f>'Part PIB'!$A$3:$A$101</c:f>
              <c:numCache>
                <c:formatCode>General</c:formatCode>
                <c:ptCount val="99"/>
                <c:pt idx="0">
                  <c:v>1915</c:v>
                </c:pt>
                <c:pt idx="1">
                  <c:v>1916</c:v>
                </c:pt>
                <c:pt idx="2">
                  <c:v>1917</c:v>
                </c:pt>
                <c:pt idx="3">
                  <c:v>1918</c:v>
                </c:pt>
                <c:pt idx="4">
                  <c:v>1919</c:v>
                </c:pt>
                <c:pt idx="5">
                  <c:v>1920</c:v>
                </c:pt>
                <c:pt idx="6">
                  <c:v>1921</c:v>
                </c:pt>
                <c:pt idx="7">
                  <c:v>1922</c:v>
                </c:pt>
                <c:pt idx="8">
                  <c:v>1923</c:v>
                </c:pt>
                <c:pt idx="9">
                  <c:v>1924</c:v>
                </c:pt>
                <c:pt idx="10">
                  <c:v>1925</c:v>
                </c:pt>
                <c:pt idx="11">
                  <c:v>1926</c:v>
                </c:pt>
                <c:pt idx="12">
                  <c:v>1927</c:v>
                </c:pt>
                <c:pt idx="13">
                  <c:v>1928</c:v>
                </c:pt>
                <c:pt idx="14">
                  <c:v>1929</c:v>
                </c:pt>
                <c:pt idx="15">
                  <c:v>1930</c:v>
                </c:pt>
                <c:pt idx="16">
                  <c:v>1931</c:v>
                </c:pt>
                <c:pt idx="17">
                  <c:v>1932</c:v>
                </c:pt>
                <c:pt idx="18">
                  <c:v>1933</c:v>
                </c:pt>
                <c:pt idx="19">
                  <c:v>1934</c:v>
                </c:pt>
                <c:pt idx="20">
                  <c:v>1935</c:v>
                </c:pt>
                <c:pt idx="21">
                  <c:v>1936</c:v>
                </c:pt>
                <c:pt idx="22">
                  <c:v>1937</c:v>
                </c:pt>
                <c:pt idx="23">
                  <c:v>1938</c:v>
                </c:pt>
                <c:pt idx="24">
                  <c:v>1939</c:v>
                </c:pt>
                <c:pt idx="25">
                  <c:v>1940</c:v>
                </c:pt>
                <c:pt idx="26">
                  <c:v>1941</c:v>
                </c:pt>
                <c:pt idx="27">
                  <c:v>1942</c:v>
                </c:pt>
                <c:pt idx="28">
                  <c:v>1943</c:v>
                </c:pt>
                <c:pt idx="29">
                  <c:v>1944</c:v>
                </c:pt>
                <c:pt idx="30">
                  <c:v>1945</c:v>
                </c:pt>
                <c:pt idx="31">
                  <c:v>1946</c:v>
                </c:pt>
                <c:pt idx="32">
                  <c:v>1947</c:v>
                </c:pt>
                <c:pt idx="33">
                  <c:v>1948</c:v>
                </c:pt>
                <c:pt idx="34">
                  <c:v>1949</c:v>
                </c:pt>
                <c:pt idx="35">
                  <c:v>1950</c:v>
                </c:pt>
                <c:pt idx="36">
                  <c:v>1951</c:v>
                </c:pt>
                <c:pt idx="37">
                  <c:v>1952</c:v>
                </c:pt>
                <c:pt idx="38">
                  <c:v>1953</c:v>
                </c:pt>
                <c:pt idx="39">
                  <c:v>1954</c:v>
                </c:pt>
                <c:pt idx="40">
                  <c:v>1955</c:v>
                </c:pt>
                <c:pt idx="41">
                  <c:v>1956</c:v>
                </c:pt>
                <c:pt idx="42">
                  <c:v>1957</c:v>
                </c:pt>
                <c:pt idx="43">
                  <c:v>1958</c:v>
                </c:pt>
                <c:pt idx="44">
                  <c:v>1959</c:v>
                </c:pt>
                <c:pt idx="45">
                  <c:v>1960</c:v>
                </c:pt>
                <c:pt idx="46">
                  <c:v>1961</c:v>
                </c:pt>
                <c:pt idx="47">
                  <c:v>1962</c:v>
                </c:pt>
                <c:pt idx="48">
                  <c:v>1963</c:v>
                </c:pt>
                <c:pt idx="49">
                  <c:v>1964</c:v>
                </c:pt>
                <c:pt idx="50">
                  <c:v>1965</c:v>
                </c:pt>
                <c:pt idx="51">
                  <c:v>1966</c:v>
                </c:pt>
                <c:pt idx="52">
                  <c:v>1967</c:v>
                </c:pt>
                <c:pt idx="53">
                  <c:v>1968</c:v>
                </c:pt>
                <c:pt idx="54">
                  <c:v>1969</c:v>
                </c:pt>
                <c:pt idx="55">
                  <c:v>1970</c:v>
                </c:pt>
                <c:pt idx="56">
                  <c:v>1971</c:v>
                </c:pt>
                <c:pt idx="57">
                  <c:v>1972</c:v>
                </c:pt>
                <c:pt idx="58">
                  <c:v>1973</c:v>
                </c:pt>
                <c:pt idx="59">
                  <c:v>1974</c:v>
                </c:pt>
                <c:pt idx="60">
                  <c:v>1975</c:v>
                </c:pt>
                <c:pt idx="61">
                  <c:v>1976</c:v>
                </c:pt>
                <c:pt idx="62">
                  <c:v>1977</c:v>
                </c:pt>
                <c:pt idx="63">
                  <c:v>1978</c:v>
                </c:pt>
                <c:pt idx="64">
                  <c:v>1979</c:v>
                </c:pt>
                <c:pt idx="65">
                  <c:v>1980</c:v>
                </c:pt>
                <c:pt idx="66">
                  <c:v>1981</c:v>
                </c:pt>
                <c:pt idx="67">
                  <c:v>1982</c:v>
                </c:pt>
                <c:pt idx="68">
                  <c:v>1983</c:v>
                </c:pt>
                <c:pt idx="69">
                  <c:v>1984</c:v>
                </c:pt>
                <c:pt idx="70">
                  <c:v>1985</c:v>
                </c:pt>
                <c:pt idx="71">
                  <c:v>1986</c:v>
                </c:pt>
                <c:pt idx="72">
                  <c:v>1987</c:v>
                </c:pt>
                <c:pt idx="73">
                  <c:v>1988</c:v>
                </c:pt>
                <c:pt idx="74">
                  <c:v>1989</c:v>
                </c:pt>
                <c:pt idx="75">
                  <c:v>1990</c:v>
                </c:pt>
                <c:pt idx="76">
                  <c:v>1991</c:v>
                </c:pt>
                <c:pt idx="77">
                  <c:v>1992</c:v>
                </c:pt>
                <c:pt idx="78">
                  <c:v>1993</c:v>
                </c:pt>
                <c:pt idx="79">
                  <c:v>1994</c:v>
                </c:pt>
                <c:pt idx="80">
                  <c:v>1995</c:v>
                </c:pt>
                <c:pt idx="81">
                  <c:v>1996</c:v>
                </c:pt>
                <c:pt idx="82">
                  <c:v>1997</c:v>
                </c:pt>
                <c:pt idx="83">
                  <c:v>1998</c:v>
                </c:pt>
                <c:pt idx="84">
                  <c:v>1999</c:v>
                </c:pt>
                <c:pt idx="85">
                  <c:v>2000</c:v>
                </c:pt>
                <c:pt idx="86">
                  <c:v>2001</c:v>
                </c:pt>
                <c:pt idx="87">
                  <c:v>2002</c:v>
                </c:pt>
                <c:pt idx="88">
                  <c:v>2003</c:v>
                </c:pt>
                <c:pt idx="89">
                  <c:v>2004</c:v>
                </c:pt>
                <c:pt idx="90">
                  <c:v>2005</c:v>
                </c:pt>
                <c:pt idx="91">
                  <c:v>2006</c:v>
                </c:pt>
                <c:pt idx="92">
                  <c:v>2007</c:v>
                </c:pt>
                <c:pt idx="93">
                  <c:v>2008</c:v>
                </c:pt>
                <c:pt idx="94">
                  <c:v>2009</c:v>
                </c:pt>
                <c:pt idx="95">
                  <c:v>2010</c:v>
                </c:pt>
                <c:pt idx="96">
                  <c:v>2011</c:v>
                </c:pt>
                <c:pt idx="97">
                  <c:v>2012</c:v>
                </c:pt>
                <c:pt idx="98">
                  <c:v>2013</c:v>
                </c:pt>
              </c:numCache>
            </c:numRef>
          </c:xVal>
          <c:yVal>
            <c:numRef>
              <c:f>'Part PIB'!$K$3:$K$101</c:f>
              <c:numCache>
                <c:formatCode>0.00%</c:formatCode>
                <c:ptCount val="99"/>
                <c:pt idx="0">
                  <c:v>6.0587919984948675E-3</c:v>
                </c:pt>
                <c:pt idx="1">
                  <c:v>1.0270551930115715E-2</c:v>
                </c:pt>
                <c:pt idx="2">
                  <c:v>8.9358435974574244E-3</c:v>
                </c:pt>
                <c:pt idx="3">
                  <c:v>1.5796440001890698E-2</c:v>
                </c:pt>
                <c:pt idx="4">
                  <c:v>1.5492127398654092E-2</c:v>
                </c:pt>
                <c:pt idx="5">
                  <c:v>8.6254444387213712E-3</c:v>
                </c:pt>
                <c:pt idx="6">
                  <c:v>1.2825792195034841E-2</c:v>
                </c:pt>
                <c:pt idx="7">
                  <c:v>1.5912840431117521E-2</c:v>
                </c:pt>
                <c:pt idx="8">
                  <c:v>1.6675123015153975E-2</c:v>
                </c:pt>
                <c:pt idx="9">
                  <c:v>1.2747624915518866E-2</c:v>
                </c:pt>
                <c:pt idx="10">
                  <c:v>8.2824576543575352E-3</c:v>
                </c:pt>
                <c:pt idx="11">
                  <c:v>6.8976308463650354E-3</c:v>
                </c:pt>
                <c:pt idx="12">
                  <c:v>7.9801774750302024E-3</c:v>
                </c:pt>
                <c:pt idx="13">
                  <c:v>7.2739307261574949E-3</c:v>
                </c:pt>
                <c:pt idx="14">
                  <c:v>6.1656891096053667E-3</c:v>
                </c:pt>
                <c:pt idx="15">
                  <c:v>5.0611525836390531E-3</c:v>
                </c:pt>
                <c:pt idx="16">
                  <c:v>5.0573408920036068E-3</c:v>
                </c:pt>
                <c:pt idx="17">
                  <c:v>5.6306780311072523E-3</c:v>
                </c:pt>
                <c:pt idx="18">
                  <c:v>4.0273117697447788E-3</c:v>
                </c:pt>
                <c:pt idx="19">
                  <c:v>4.7172780452961636E-3</c:v>
                </c:pt>
                <c:pt idx="20">
                  <c:v>7.8827139196573984E-3</c:v>
                </c:pt>
                <c:pt idx="21">
                  <c:v>1.1353917735429859E-2</c:v>
                </c:pt>
                <c:pt idx="22">
                  <c:v>1.0308548148787594E-2</c:v>
                </c:pt>
                <c:pt idx="23">
                  <c:v>8.5495059278136425E-3</c:v>
                </c:pt>
                <c:pt idx="24">
                  <c:v>5.3376703995833248E-3</c:v>
                </c:pt>
                <c:pt idx="25">
                  <c:v>1.2239476224330886E-2</c:v>
                </c:pt>
                <c:pt idx="26">
                  <c:v>1.4764322449262816E-2</c:v>
                </c:pt>
                <c:pt idx="27">
                  <c:v>1.2962652217789163E-2</c:v>
                </c:pt>
                <c:pt idx="28">
                  <c:v>1.2936443968334722E-2</c:v>
                </c:pt>
                <c:pt idx="29">
                  <c:v>2.2513004505192866E-2</c:v>
                </c:pt>
                <c:pt idx="30">
                  <c:v>4.2081275746380799E-2</c:v>
                </c:pt>
                <c:pt idx="31">
                  <c:v>1.5751676703012668E-2</c:v>
                </c:pt>
                <c:pt idx="32">
                  <c:v>1.9090836682983978E-2</c:v>
                </c:pt>
                <c:pt idx="33">
                  <c:v>1.6731344483756398E-2</c:v>
                </c:pt>
                <c:pt idx="34">
                  <c:v>1.3769122763800819E-2</c:v>
                </c:pt>
                <c:pt idx="35">
                  <c:v>1.4632890335350677E-2</c:v>
                </c:pt>
                <c:pt idx="36">
                  <c:v>1.6902599540738202E-2</c:v>
                </c:pt>
                <c:pt idx="37">
                  <c:v>1.2199044845467112E-2</c:v>
                </c:pt>
                <c:pt idx="38">
                  <c:v>1.2447685970511213E-2</c:v>
                </c:pt>
                <c:pt idx="39">
                  <c:v>1.615770145557599E-2</c:v>
                </c:pt>
                <c:pt idx="40">
                  <c:v>1.8624743516167074E-2</c:v>
                </c:pt>
                <c:pt idx="41">
                  <c:v>2.1739766004789596E-2</c:v>
                </c:pt>
                <c:pt idx="42">
                  <c:v>2.4362492000518977E-2</c:v>
                </c:pt>
                <c:pt idx="43">
                  <c:v>2.6918046415930472E-2</c:v>
                </c:pt>
                <c:pt idx="44">
                  <c:v>2.776696064892429E-2</c:v>
                </c:pt>
                <c:pt idx="45">
                  <c:v>2.8594777290107547E-2</c:v>
                </c:pt>
                <c:pt idx="46">
                  <c:v>3.1064184095503645E-2</c:v>
                </c:pt>
                <c:pt idx="47">
                  <c:v>3.4470568793420184E-2</c:v>
                </c:pt>
                <c:pt idx="48">
                  <c:v>3.560909611194165E-2</c:v>
                </c:pt>
                <c:pt idx="49">
                  <c:v>3.5963816085694642E-2</c:v>
                </c:pt>
                <c:pt idx="50">
                  <c:v>3.5141715610683626E-2</c:v>
                </c:pt>
                <c:pt idx="51">
                  <c:v>3.9632534999351036E-2</c:v>
                </c:pt>
                <c:pt idx="52">
                  <c:v>4.1221858964147783E-2</c:v>
                </c:pt>
                <c:pt idx="53">
                  <c:v>4.1257356663594959E-2</c:v>
                </c:pt>
                <c:pt idx="54">
                  <c:v>3.9221335307708133E-2</c:v>
                </c:pt>
                <c:pt idx="55">
                  <c:v>4.0817184069272032E-2</c:v>
                </c:pt>
                <c:pt idx="56">
                  <c:v>4.051151538506504E-2</c:v>
                </c:pt>
                <c:pt idx="57">
                  <c:v>4.3727087257074672E-2</c:v>
                </c:pt>
                <c:pt idx="58">
                  <c:v>4.5615594357844791E-2</c:v>
                </c:pt>
                <c:pt idx="59">
                  <c:v>4.8128642689801222E-2</c:v>
                </c:pt>
                <c:pt idx="60">
                  <c:v>5.2069395800319475E-2</c:v>
                </c:pt>
                <c:pt idx="61">
                  <c:v>5.0020762155453161E-2</c:v>
                </c:pt>
                <c:pt idx="62">
                  <c:v>5.2186697316261965E-2</c:v>
                </c:pt>
                <c:pt idx="63">
                  <c:v>5.3213317457709915E-2</c:v>
                </c:pt>
                <c:pt idx="64">
                  <c:v>5.4275011009032939E-2</c:v>
                </c:pt>
                <c:pt idx="65">
                  <c:v>5.6197519178376537E-2</c:v>
                </c:pt>
                <c:pt idx="66">
                  <c:v>5.5079418744236108E-2</c:v>
                </c:pt>
                <c:pt idx="67">
                  <c:v>5.3647445285011384E-2</c:v>
                </c:pt>
                <c:pt idx="68">
                  <c:v>4.8773423338247322E-2</c:v>
                </c:pt>
                <c:pt idx="69">
                  <c:v>4.7070759828700105E-2</c:v>
                </c:pt>
                <c:pt idx="70">
                  <c:v>4.4682290881550679E-2</c:v>
                </c:pt>
                <c:pt idx="71">
                  <c:v>4.2004057007047665E-2</c:v>
                </c:pt>
                <c:pt idx="72">
                  <c:v>4.2297474516014101E-2</c:v>
                </c:pt>
                <c:pt idx="73">
                  <c:v>4.3127175346330281E-2</c:v>
                </c:pt>
                <c:pt idx="74">
                  <c:v>4.3772048203212351E-2</c:v>
                </c:pt>
                <c:pt idx="75">
                  <c:v>4.2730142917019077E-2</c:v>
                </c:pt>
                <c:pt idx="76">
                  <c:v>4.1183699456770355E-2</c:v>
                </c:pt>
                <c:pt idx="77">
                  <c:v>3.7469992818967346E-2</c:v>
                </c:pt>
                <c:pt idx="78">
                  <c:v>3.7647559725714749E-2</c:v>
                </c:pt>
                <c:pt idx="79">
                  <c:v>3.7550328914051738E-2</c:v>
                </c:pt>
                <c:pt idx="80">
                  <c:v>3.3337321191167585E-2</c:v>
                </c:pt>
                <c:pt idx="81">
                  <c:v>3.39609938848826E-2</c:v>
                </c:pt>
                <c:pt idx="82">
                  <c:v>3.5656784065327247E-2</c:v>
                </c:pt>
                <c:pt idx="83">
                  <c:v>3.742854386728766E-2</c:v>
                </c:pt>
                <c:pt idx="84">
                  <c:v>3.7779814008754187E-2</c:v>
                </c:pt>
                <c:pt idx="85">
                  <c:v>3.5992653572199967E-2</c:v>
                </c:pt>
                <c:pt idx="86">
                  <c:v>3.2363751359862657E-2</c:v>
                </c:pt>
                <c:pt idx="87">
                  <c:v>3.3278789634432371E-2</c:v>
                </c:pt>
                <c:pt idx="88">
                  <c:v>3.2911163696474961E-2</c:v>
                </c:pt>
                <c:pt idx="89">
                  <c:v>3.2991193400159692E-2</c:v>
                </c:pt>
                <c:pt idx="90">
                  <c:v>3.0361544527301009E-2</c:v>
                </c:pt>
                <c:pt idx="91">
                  <c:v>2.6493759621278277E-2</c:v>
                </c:pt>
                <c:pt idx="92">
                  <c:v>2.6662994702986102E-2</c:v>
                </c:pt>
                <c:pt idx="93">
                  <c:v>2.4002019146475432E-2</c:v>
                </c:pt>
                <c:pt idx="94">
                  <c:v>2.3765851947160889E-2</c:v>
                </c:pt>
                <c:pt idx="95">
                  <c:v>2.5755833555585465E-2</c:v>
                </c:pt>
                <c:pt idx="96">
                  <c:v>2.8883832924453359E-2</c:v>
                </c:pt>
                <c:pt idx="97">
                  <c:v>3.313679814868925E-2</c:v>
                </c:pt>
              </c:numCache>
            </c:numRef>
          </c:yVal>
          <c:smooth val="0"/>
          <c:extLst>
            <c:ext xmlns:c16="http://schemas.microsoft.com/office/drawing/2014/chart" uri="{C3380CC4-5D6E-409C-BE32-E72D297353CC}">
              <c16:uniqueId val="{00000003-C031-42ED-9529-0A697DF86EF3}"/>
            </c:ext>
          </c:extLst>
        </c:ser>
        <c:dLbls>
          <c:showLegendKey val="0"/>
          <c:showVal val="0"/>
          <c:showCatName val="0"/>
          <c:showSerName val="0"/>
          <c:showPercent val="0"/>
          <c:showBubbleSize val="0"/>
        </c:dLbls>
        <c:axId val="114636672"/>
        <c:axId val="114659328"/>
      </c:scatterChart>
      <c:valAx>
        <c:axId val="114636672"/>
        <c:scaling>
          <c:orientation val="minMax"/>
          <c:max val="2014"/>
          <c:min val="1914"/>
        </c:scaling>
        <c:delete val="0"/>
        <c:axPos val="b"/>
        <c:numFmt formatCode="General" sourceLinked="1"/>
        <c:majorTickMark val="out"/>
        <c:minorTickMark val="none"/>
        <c:tickLblPos val="nextTo"/>
        <c:txPr>
          <a:bodyPr/>
          <a:lstStyle/>
          <a:p>
            <a:pPr>
              <a:defRPr sz="1400"/>
            </a:pPr>
            <a:endParaRPr lang="fr-FR"/>
          </a:p>
        </c:txPr>
        <c:crossAx val="114659328"/>
        <c:crosses val="autoZero"/>
        <c:crossBetween val="midCat"/>
        <c:majorUnit val="10"/>
      </c:valAx>
      <c:valAx>
        <c:axId val="114659328"/>
        <c:scaling>
          <c:orientation val="minMax"/>
        </c:scaling>
        <c:delete val="0"/>
        <c:axPos val="l"/>
        <c:title>
          <c:tx>
            <c:rich>
              <a:bodyPr rot="-5400000" vert="horz"/>
              <a:lstStyle/>
              <a:p>
                <a:pPr>
                  <a:defRPr sz="1400"/>
                </a:pPr>
                <a:r>
                  <a:rPr lang="en-US" sz="1400"/>
                  <a:t>Percentage</a:t>
                </a:r>
                <a:r>
                  <a:rPr lang="en-US" sz="1400" baseline="0"/>
                  <a:t> of GDP</a:t>
                </a:r>
              </a:p>
            </c:rich>
          </c:tx>
          <c:overlay val="0"/>
        </c:title>
        <c:numFmt formatCode="0%" sourceLinked="0"/>
        <c:majorTickMark val="out"/>
        <c:minorTickMark val="none"/>
        <c:tickLblPos val="nextTo"/>
        <c:txPr>
          <a:bodyPr/>
          <a:lstStyle/>
          <a:p>
            <a:pPr>
              <a:defRPr sz="1400"/>
            </a:pPr>
            <a:endParaRPr lang="fr-FR"/>
          </a:p>
        </c:txPr>
        <c:crossAx val="114636672"/>
        <c:crosses val="autoZero"/>
        <c:crossBetween val="midCat"/>
      </c:valAx>
      <c:spPr>
        <a:ln>
          <a:noFill/>
        </a:ln>
      </c:spPr>
    </c:plotArea>
    <c:legend>
      <c:legendPos val="b"/>
      <c:layout>
        <c:manualLayout>
          <c:xMode val="edge"/>
          <c:yMode val="edge"/>
          <c:x val="0.68013330249059412"/>
          <c:y val="2.2221904481572987E-2"/>
          <c:w val="0.30321559182083202"/>
          <c:h val="0.10916593572621625"/>
        </c:manualLayout>
      </c:layout>
      <c:overlay val="0"/>
      <c:spPr>
        <a:ln>
          <a:solidFill>
            <a:schemeClr val="tx1"/>
          </a:solidFill>
        </a:ln>
      </c:spPr>
      <c:txPr>
        <a:bodyPr/>
        <a:lstStyle/>
        <a:p>
          <a:pPr>
            <a:defRPr sz="1400"/>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13</xdr:col>
      <xdr:colOff>609600</xdr:colOff>
      <xdr:row>3</xdr:row>
      <xdr:rowOff>104775</xdr:rowOff>
    </xdr:from>
    <xdr:to>
      <xdr:col>17</xdr:col>
      <xdr:colOff>341843</xdr:colOff>
      <xdr:row>9</xdr:row>
      <xdr:rowOff>9524</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67925" y="733425"/>
          <a:ext cx="2780243" cy="10572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297865" cy="6066692"/>
    <xdr:graphicFrame macro="">
      <xdr:nvGraphicFramePr>
        <xdr:cNvPr id="2" name="Graphique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311754" cy="6084627"/>
    <xdr:graphicFrame macro="">
      <xdr:nvGraphicFramePr>
        <xdr:cNvPr id="2" name="Graphique 1">
          <a:extLst>
            <a:ext uri="{FF2B5EF4-FFF2-40B4-BE49-F238E27FC236}">
              <a16:creationId xmlns:a16="http://schemas.microsoft.com/office/drawing/2014/main" id="{00000000-0008-0000-1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297865" cy="6066692"/>
    <xdr:graphicFrame macro="">
      <xdr:nvGraphicFramePr>
        <xdr:cNvPr id="2" name="Graphique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9297865" cy="6066692"/>
    <xdr:graphicFrame macro="">
      <xdr:nvGraphicFramePr>
        <xdr:cNvPr id="2" name="Graphique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9297865" cy="6066692"/>
    <xdr:graphicFrame macro="">
      <xdr:nvGraphicFramePr>
        <xdr:cNvPr id="2" name="Graphique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9297865" cy="6066692"/>
    <xdr:graphicFrame macro="">
      <xdr:nvGraphicFramePr>
        <xdr:cNvPr id="2" name="Graphique 1">
          <a:extLst>
            <a:ext uri="{FF2B5EF4-FFF2-40B4-BE49-F238E27FC236}">
              <a16:creationId xmlns:a16="http://schemas.microsoft.com/office/drawing/2014/main" id="{00000000-0008-0000-1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762000" y="190500"/>
    <xdr:ext cx="9297865" cy="6066692"/>
    <xdr:graphicFrame macro="">
      <xdr:nvGraphicFramePr>
        <xdr:cNvPr id="2" name="Graphique 1">
          <a:extLst>
            <a:ext uri="{FF2B5EF4-FFF2-40B4-BE49-F238E27FC236}">
              <a16:creationId xmlns:a16="http://schemas.microsoft.com/office/drawing/2014/main" id="{10C1F8CC-639B-4B5F-9641-1B96068CB11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9525" y="0"/>
    <xdr:ext cx="9297865" cy="6066692"/>
    <xdr:graphicFrame macro="">
      <xdr:nvGraphicFramePr>
        <xdr:cNvPr id="2" name="Graphique 1">
          <a:extLst>
            <a:ext uri="{FF2B5EF4-FFF2-40B4-BE49-F238E27FC236}">
              <a16:creationId xmlns:a16="http://schemas.microsoft.com/office/drawing/2014/main" id="{00000000-0008-0000-1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13</xdr:col>
      <xdr:colOff>609600</xdr:colOff>
      <xdr:row>3</xdr:row>
      <xdr:rowOff>104775</xdr:rowOff>
    </xdr:from>
    <xdr:to>
      <xdr:col>17</xdr:col>
      <xdr:colOff>341843</xdr:colOff>
      <xdr:row>9</xdr:row>
      <xdr:rowOff>9524</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6525" y="733425"/>
          <a:ext cx="2780243" cy="10572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absoluteAnchor>
    <xdr:pos x="0" y="0"/>
    <xdr:ext cx="9311754" cy="6084627"/>
    <xdr:graphicFrame macro="">
      <xdr:nvGraphicFramePr>
        <xdr:cNvPr id="2" name="Graphique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7865" cy="6066692"/>
    <xdr:graphicFrame macro="">
      <xdr:nvGraphicFramePr>
        <xdr:cNvPr id="3" name="Graphique 2">
          <a:extLst>
            <a:ext uri="{FF2B5EF4-FFF2-40B4-BE49-F238E27FC236}">
              <a16:creationId xmlns:a16="http://schemas.microsoft.com/office/drawing/2014/main" id="{00000000-0008-0000-0D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97865" cy="6066692"/>
    <xdr:graphicFrame macro="">
      <xdr:nvGraphicFramePr>
        <xdr:cNvPr id="2" name="Graphique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97865" cy="6066692"/>
    <xdr:graphicFrame macro="">
      <xdr:nvGraphicFramePr>
        <xdr:cNvPr id="2" name="Graphique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97865" cy="6066692"/>
    <xdr:graphicFrame macro="">
      <xdr:nvGraphicFramePr>
        <xdr:cNvPr id="2" name="Graphique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2686049" y="171450"/>
    <xdr:ext cx="9307391" cy="6066692"/>
    <xdr:graphicFrame macro="">
      <xdr:nvGraphicFramePr>
        <xdr:cNvPr id="2" name="Graphique 1">
          <a:extLst>
            <a:ext uri="{FF2B5EF4-FFF2-40B4-BE49-F238E27FC236}">
              <a16:creationId xmlns:a16="http://schemas.microsoft.com/office/drawing/2014/main" id="{2BED0B28-07B0-4431-AECF-BF16D8E216A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9525" y="0"/>
    <xdr:ext cx="9297865" cy="6066692"/>
    <xdr:graphicFrame macro="">
      <xdr:nvGraphicFramePr>
        <xdr:cNvPr id="2" name="Graphique 1">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pp.eurostat.ec.europa.eu/portal/page/portal/statistics/search_database"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epp.eurostat.ec.europa.eu/portal/page/portal/statistics/search_database"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piketty.pse.ens.fr/fr/inheritance" TargetMode="External"/><Relationship Id="rId1" Type="http://schemas.openxmlformats.org/officeDocument/2006/relationships/hyperlink" Target="http://piketty.pse.ens.fr/fr/articles-de-presse/56"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ipp.eu/fr/outils/baremes-ipp/impot-sur-le-revenu/" TargetMode="External"/><Relationship Id="rId1" Type="http://schemas.openxmlformats.org/officeDocument/2006/relationships/hyperlink" Target="http://piketty.pse.ens.fr/fr/articles-de-presse/56"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piketty.pse.ens.fr/fr/articles-de-presse/56"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piketty.pse.ens.fr/fr/articles-de-presse/56"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impots.gouv.fr/portal/dgi/public/popup;jsessionid=R3MY2ZKBVJTTLQFIEIQCFFA?espId=-4&amp;typePage=cpr02&amp;docOid=documentstandard_6111&amp;temNvlPopUp=true" TargetMode="External"/><Relationship Id="rId1" Type="http://schemas.openxmlformats.org/officeDocument/2006/relationships/hyperlink" Target="http://piketty.pse.ens.fr/fr/articles-de-presse/56"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revolution-fiscale.fr/annexes-livre/TableauxGraphiques/TableauxGraphiques(Livre).xls"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www.cepii.fr/francgraph/bdd/villa.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A101"/>
  <sheetViews>
    <sheetView topLeftCell="A10" workbookViewId="0">
      <selection activeCell="G25" sqref="G25"/>
    </sheetView>
  </sheetViews>
  <sheetFormatPr baseColWidth="10" defaultRowHeight="15"/>
  <cols>
    <col min="2" max="2" width="4.7109375" customWidth="1"/>
    <col min="13" max="13" width="14.85546875" customWidth="1"/>
  </cols>
  <sheetData>
    <row r="1" spans="1:27">
      <c r="A1" s="87"/>
      <c r="B1" s="87"/>
      <c r="C1" s="87"/>
      <c r="D1" s="87"/>
      <c r="E1" s="87"/>
      <c r="F1" s="87"/>
      <c r="G1" s="87"/>
      <c r="H1" s="87"/>
      <c r="I1" s="87"/>
      <c r="J1" s="87"/>
      <c r="K1" s="87"/>
      <c r="L1" s="87"/>
      <c r="M1" s="87"/>
      <c r="N1" s="87"/>
      <c r="O1" s="87"/>
      <c r="P1" s="87"/>
      <c r="Q1" s="87"/>
      <c r="R1" s="87"/>
      <c r="S1" s="87"/>
      <c r="T1" s="87"/>
      <c r="U1" s="87"/>
      <c r="V1" s="87"/>
      <c r="W1" s="87"/>
      <c r="X1" s="87"/>
      <c r="Y1" s="87"/>
      <c r="Z1" s="87"/>
    </row>
    <row r="2" spans="1:27" ht="18.75">
      <c r="A2" s="87"/>
      <c r="C2" s="98" t="s">
        <v>497</v>
      </c>
      <c r="D2" s="87"/>
      <c r="E2" s="87"/>
      <c r="F2" s="87"/>
      <c r="G2" s="87"/>
      <c r="H2" s="87"/>
      <c r="I2" s="87"/>
      <c r="J2" s="87"/>
      <c r="K2" s="87"/>
      <c r="L2" s="87"/>
      <c r="M2" s="87"/>
      <c r="N2" s="87"/>
      <c r="O2" s="87"/>
      <c r="P2" s="87"/>
      <c r="Q2" s="87"/>
      <c r="R2" s="87"/>
      <c r="S2" s="87"/>
      <c r="T2" s="87"/>
      <c r="U2" s="87"/>
      <c r="V2" s="87"/>
      <c r="W2" s="87"/>
      <c r="X2" s="87"/>
      <c r="Y2" s="87"/>
      <c r="Z2" s="87"/>
    </row>
    <row r="3" spans="1:27" ht="15.75">
      <c r="A3" s="87"/>
      <c r="B3" s="87"/>
      <c r="C3" s="217" t="s">
        <v>531</v>
      </c>
      <c r="D3" s="87"/>
      <c r="E3" s="87"/>
      <c r="F3" s="87"/>
      <c r="G3" s="87"/>
      <c r="H3" s="87"/>
      <c r="I3" s="87"/>
      <c r="J3" s="87"/>
      <c r="K3" s="87"/>
      <c r="L3" s="87"/>
      <c r="M3" s="87"/>
      <c r="N3" s="87"/>
      <c r="O3" s="87"/>
      <c r="P3" s="87"/>
      <c r="Q3" s="87"/>
      <c r="R3" s="87"/>
      <c r="S3" s="87"/>
      <c r="T3" s="87"/>
      <c r="U3" s="87"/>
      <c r="V3" s="87"/>
      <c r="W3" s="87"/>
      <c r="X3" s="87"/>
      <c r="Y3" s="87"/>
      <c r="Z3" s="87"/>
    </row>
    <row r="4" spans="1:27" ht="15.75">
      <c r="A4" s="87"/>
      <c r="B4" s="87"/>
      <c r="C4" s="217"/>
      <c r="D4" s="87"/>
      <c r="E4" s="87"/>
      <c r="F4" s="87"/>
      <c r="G4" s="87"/>
      <c r="H4" s="87"/>
      <c r="I4" s="87"/>
      <c r="J4" s="87"/>
      <c r="K4" s="87"/>
      <c r="L4" s="87"/>
      <c r="M4" s="87"/>
      <c r="N4" s="87"/>
      <c r="O4" s="87"/>
      <c r="P4" s="87"/>
      <c r="Q4" s="87"/>
      <c r="R4" s="87"/>
      <c r="S4" s="87"/>
      <c r="T4" s="87"/>
      <c r="U4" s="87"/>
      <c r="V4" s="87"/>
      <c r="W4" s="87"/>
      <c r="X4" s="87"/>
      <c r="Y4" s="87"/>
      <c r="Z4" s="87"/>
    </row>
    <row r="5" spans="1:27">
      <c r="A5" s="87"/>
      <c r="B5" s="275" t="s">
        <v>499</v>
      </c>
      <c r="C5" s="276"/>
      <c r="D5" s="276"/>
      <c r="E5" s="276"/>
      <c r="F5" s="276"/>
      <c r="G5" s="276"/>
      <c r="H5" s="276"/>
      <c r="I5" s="276"/>
      <c r="J5" s="276"/>
      <c r="K5" s="276"/>
      <c r="L5" s="276"/>
      <c r="M5" s="277"/>
      <c r="N5" s="87"/>
      <c r="O5" s="87"/>
      <c r="P5" s="87"/>
      <c r="Q5" s="87"/>
      <c r="R5" s="87"/>
      <c r="S5" s="87"/>
      <c r="T5" s="87"/>
      <c r="U5" s="87"/>
      <c r="V5" s="87"/>
      <c r="W5" s="87"/>
      <c r="X5" s="87"/>
      <c r="Y5" s="87"/>
      <c r="Z5" s="87"/>
    </row>
    <row r="6" spans="1:27">
      <c r="A6" s="87"/>
      <c r="B6" s="278"/>
      <c r="C6" s="279"/>
      <c r="D6" s="279"/>
      <c r="E6" s="279"/>
      <c r="F6" s="279"/>
      <c r="G6" s="279"/>
      <c r="H6" s="279"/>
      <c r="I6" s="279"/>
      <c r="J6" s="279"/>
      <c r="K6" s="279"/>
      <c r="L6" s="279"/>
      <c r="M6" s="280"/>
      <c r="N6" s="87"/>
      <c r="O6" s="87"/>
      <c r="P6" s="87"/>
      <c r="Q6" s="87"/>
      <c r="R6" s="87"/>
      <c r="S6" s="87"/>
      <c r="T6" s="87"/>
      <c r="U6" s="87"/>
      <c r="V6" s="87"/>
      <c r="W6" s="87"/>
      <c r="X6" s="87"/>
      <c r="Y6" s="87"/>
      <c r="Z6" s="87"/>
    </row>
    <row r="7" spans="1:27">
      <c r="A7" s="87"/>
      <c r="B7" s="278"/>
      <c r="C7" s="279"/>
      <c r="D7" s="279"/>
      <c r="E7" s="279"/>
      <c r="F7" s="279"/>
      <c r="G7" s="279"/>
      <c r="H7" s="279"/>
      <c r="I7" s="279"/>
      <c r="J7" s="279"/>
      <c r="K7" s="279"/>
      <c r="L7" s="279"/>
      <c r="M7" s="280"/>
      <c r="N7" s="87"/>
      <c r="O7" s="87"/>
      <c r="P7" s="87"/>
      <c r="Q7" s="87"/>
      <c r="R7" s="87"/>
      <c r="S7" s="87"/>
      <c r="T7" s="87"/>
      <c r="U7" s="87"/>
      <c r="V7" s="87"/>
      <c r="W7" s="87"/>
      <c r="X7" s="87"/>
      <c r="Y7" s="87"/>
      <c r="Z7" s="87"/>
    </row>
    <row r="8" spans="1:27">
      <c r="A8" s="87"/>
      <c r="B8" s="278"/>
      <c r="C8" s="279"/>
      <c r="D8" s="279"/>
      <c r="E8" s="279"/>
      <c r="F8" s="279"/>
      <c r="G8" s="279"/>
      <c r="H8" s="279"/>
      <c r="I8" s="279"/>
      <c r="J8" s="279"/>
      <c r="K8" s="279"/>
      <c r="L8" s="279"/>
      <c r="M8" s="280"/>
      <c r="N8" s="87"/>
      <c r="O8" s="87"/>
      <c r="P8" s="87"/>
      <c r="Q8" s="87"/>
      <c r="R8" s="87"/>
      <c r="S8" s="87"/>
      <c r="T8" s="87"/>
      <c r="U8" s="87"/>
      <c r="V8" s="87"/>
      <c r="W8" s="87"/>
      <c r="X8" s="87"/>
      <c r="Y8" s="87"/>
      <c r="Z8" s="87"/>
    </row>
    <row r="9" spans="1:27">
      <c r="A9" s="87"/>
      <c r="B9" s="281"/>
      <c r="C9" s="282"/>
      <c r="D9" s="282"/>
      <c r="E9" s="282"/>
      <c r="F9" s="282"/>
      <c r="G9" s="282"/>
      <c r="H9" s="282"/>
      <c r="I9" s="282"/>
      <c r="J9" s="282"/>
      <c r="K9" s="282"/>
      <c r="L9" s="282"/>
      <c r="M9" s="283"/>
      <c r="N9" s="87"/>
      <c r="O9" s="87"/>
      <c r="P9" s="87"/>
      <c r="Q9" s="87"/>
      <c r="R9" s="87"/>
      <c r="S9" s="87"/>
      <c r="T9" s="87"/>
      <c r="U9" s="87"/>
      <c r="V9" s="87"/>
      <c r="W9" s="87"/>
      <c r="X9" s="87"/>
      <c r="Y9" s="87"/>
      <c r="Z9" s="87"/>
    </row>
    <row r="10" spans="1:27">
      <c r="A10" s="87"/>
      <c r="B10" s="87"/>
      <c r="C10" s="87"/>
      <c r="D10" s="87"/>
      <c r="E10" s="87"/>
      <c r="F10" s="87"/>
      <c r="G10" s="87"/>
      <c r="H10" s="87"/>
      <c r="I10" s="87"/>
      <c r="J10" s="87"/>
      <c r="K10" s="87"/>
      <c r="L10" s="87"/>
      <c r="M10" s="87"/>
      <c r="N10" s="87"/>
      <c r="O10" s="87"/>
      <c r="P10" s="87"/>
      <c r="Q10" s="87"/>
      <c r="R10" s="87"/>
      <c r="S10" s="87"/>
      <c r="T10" s="87"/>
      <c r="U10" s="87"/>
      <c r="V10" s="87"/>
      <c r="W10" s="87"/>
      <c r="X10" s="87"/>
      <c r="Y10" s="87"/>
      <c r="Z10" s="87"/>
    </row>
    <row r="11" spans="1:27">
      <c r="A11" s="87"/>
      <c r="B11" s="87"/>
      <c r="C11" s="87"/>
      <c r="D11" s="87"/>
      <c r="E11" s="87"/>
      <c r="F11" s="88" t="s">
        <v>378</v>
      </c>
      <c r="G11" s="89"/>
      <c r="H11" s="89"/>
      <c r="I11" s="89"/>
      <c r="J11" s="89"/>
      <c r="K11" s="89"/>
      <c r="L11" s="89"/>
      <c r="M11" s="90"/>
      <c r="N11" s="87"/>
      <c r="O11" s="87"/>
      <c r="P11" s="87"/>
      <c r="Q11" s="87"/>
      <c r="R11" s="87"/>
      <c r="S11" s="87"/>
      <c r="T11" s="87"/>
      <c r="U11" s="87"/>
      <c r="V11" s="87"/>
      <c r="W11" s="87"/>
      <c r="X11" s="87"/>
      <c r="Y11" s="87"/>
      <c r="Z11" s="87"/>
      <c r="AA11" s="87"/>
    </row>
    <row r="12" spans="1:27">
      <c r="A12" s="87"/>
      <c r="B12" s="87"/>
      <c r="C12" s="87"/>
      <c r="D12" s="87"/>
      <c r="E12" s="87"/>
      <c r="F12" s="91" t="s">
        <v>498</v>
      </c>
      <c r="G12" s="58"/>
      <c r="H12" s="58"/>
      <c r="I12" s="58"/>
      <c r="J12" s="58"/>
      <c r="K12" s="58"/>
      <c r="L12" s="58"/>
      <c r="M12" s="92"/>
      <c r="N12" s="87"/>
      <c r="O12" s="87"/>
      <c r="P12" s="87"/>
      <c r="Q12" s="87"/>
      <c r="R12" s="87"/>
      <c r="S12" s="87"/>
      <c r="T12" s="87"/>
      <c r="U12" s="87"/>
      <c r="V12" s="87"/>
      <c r="W12" s="87"/>
      <c r="X12" s="87"/>
      <c r="Y12" s="87"/>
      <c r="Z12" s="87"/>
      <c r="AA12" s="87"/>
    </row>
    <row r="13" spans="1:27">
      <c r="A13" s="87"/>
      <c r="B13" s="87"/>
      <c r="C13" s="87"/>
      <c r="D13" s="87"/>
      <c r="E13" s="87"/>
      <c r="F13" s="93"/>
      <c r="G13" s="58"/>
      <c r="H13" s="58"/>
      <c r="I13" s="58"/>
      <c r="J13" s="58"/>
      <c r="K13" s="58"/>
      <c r="L13" s="58"/>
      <c r="M13" s="92"/>
      <c r="N13" s="87"/>
      <c r="O13" s="87"/>
      <c r="P13" s="87"/>
      <c r="Q13" s="87"/>
      <c r="R13" s="87"/>
      <c r="S13" s="87"/>
      <c r="T13" s="87"/>
      <c r="U13" s="87"/>
      <c r="V13" s="87"/>
      <c r="W13" s="87"/>
      <c r="X13" s="87"/>
      <c r="Y13" s="87"/>
      <c r="Z13" s="87"/>
      <c r="AA13" s="87"/>
    </row>
    <row r="14" spans="1:27">
      <c r="A14" s="87"/>
      <c r="B14" s="87"/>
      <c r="C14" s="87"/>
      <c r="D14" s="87"/>
      <c r="E14" s="87"/>
      <c r="F14" s="94" t="s">
        <v>379</v>
      </c>
      <c r="G14" s="58"/>
      <c r="H14" s="58"/>
      <c r="I14" s="58"/>
      <c r="J14" s="58"/>
      <c r="K14" s="58"/>
      <c r="L14" s="58"/>
      <c r="M14" s="92"/>
      <c r="N14" s="87"/>
      <c r="O14" s="87"/>
      <c r="P14" s="87"/>
      <c r="Q14" s="87"/>
      <c r="R14" s="87"/>
      <c r="S14" s="87"/>
      <c r="T14" s="87"/>
      <c r="U14" s="87"/>
      <c r="V14" s="87"/>
      <c r="W14" s="87"/>
      <c r="X14" s="87"/>
      <c r="Y14" s="87"/>
      <c r="Z14" s="87"/>
      <c r="AA14" s="87"/>
    </row>
    <row r="15" spans="1:27">
      <c r="A15" s="87"/>
      <c r="B15" s="87"/>
      <c r="C15" s="87"/>
      <c r="D15" s="87"/>
      <c r="E15" s="87"/>
      <c r="F15" s="93" t="s">
        <v>405</v>
      </c>
      <c r="G15" s="58"/>
      <c r="H15" s="58"/>
      <c r="I15" s="58"/>
      <c r="J15" s="58"/>
      <c r="K15" s="58"/>
      <c r="L15" s="58"/>
      <c r="M15" s="92"/>
      <c r="N15" s="87"/>
      <c r="O15" s="87"/>
      <c r="P15" s="87"/>
      <c r="Q15" s="87"/>
      <c r="R15" s="87"/>
      <c r="S15" s="87"/>
      <c r="T15" s="87"/>
      <c r="U15" s="87"/>
      <c r="V15" s="87"/>
      <c r="W15" s="87"/>
      <c r="X15" s="87"/>
      <c r="Y15" s="87"/>
      <c r="Z15" s="87"/>
      <c r="AA15" s="87"/>
    </row>
    <row r="16" spans="1:27">
      <c r="A16" s="87"/>
      <c r="B16" s="87"/>
      <c r="C16" s="87"/>
      <c r="D16" s="87"/>
      <c r="E16" s="87"/>
      <c r="F16" s="93"/>
      <c r="G16" s="58"/>
      <c r="H16" s="58"/>
      <c r="I16" s="58"/>
      <c r="J16" s="58"/>
      <c r="K16" s="58"/>
      <c r="L16" s="58"/>
      <c r="M16" s="92"/>
      <c r="N16" s="87"/>
      <c r="O16" s="87"/>
      <c r="P16" s="87"/>
      <c r="Q16" s="87"/>
      <c r="R16" s="87"/>
      <c r="S16" s="87"/>
      <c r="T16" s="87"/>
      <c r="U16" s="87"/>
      <c r="V16" s="87"/>
      <c r="W16" s="87"/>
      <c r="X16" s="87"/>
      <c r="Y16" s="87"/>
      <c r="Z16" s="87"/>
      <c r="AA16" s="87"/>
    </row>
    <row r="17" spans="1:27">
      <c r="A17" s="87"/>
      <c r="B17" s="87"/>
      <c r="C17" s="87"/>
      <c r="D17" s="87"/>
      <c r="E17" s="87"/>
      <c r="F17" s="94" t="s">
        <v>380</v>
      </c>
      <c r="G17" s="58"/>
      <c r="H17" s="58"/>
      <c r="I17" s="58"/>
      <c r="J17" s="58"/>
      <c r="K17" s="58"/>
      <c r="L17" s="58"/>
      <c r="M17" s="92"/>
      <c r="N17" s="87"/>
      <c r="O17" s="87"/>
      <c r="P17" s="87"/>
      <c r="Q17" s="87"/>
      <c r="R17" s="87"/>
      <c r="S17" s="87"/>
      <c r="T17" s="87"/>
      <c r="U17" s="87"/>
      <c r="V17" s="87"/>
      <c r="W17" s="87"/>
      <c r="X17" s="87"/>
      <c r="Y17" s="87"/>
      <c r="Z17" s="87"/>
      <c r="AA17" s="87"/>
    </row>
    <row r="18" spans="1:27">
      <c r="A18" s="87"/>
      <c r="B18" s="87"/>
      <c r="C18" s="87"/>
      <c r="D18" s="87"/>
      <c r="E18" s="87"/>
      <c r="F18" s="93" t="s">
        <v>381</v>
      </c>
      <c r="G18" s="58"/>
      <c r="H18" s="58"/>
      <c r="I18" s="58"/>
      <c r="J18" s="58"/>
      <c r="K18" s="58"/>
      <c r="L18" s="58"/>
      <c r="M18" s="92"/>
      <c r="N18" s="87"/>
      <c r="O18" s="87"/>
      <c r="P18" s="87"/>
      <c r="Q18" s="87"/>
      <c r="R18" s="87"/>
      <c r="S18" s="87"/>
      <c r="T18" s="87"/>
      <c r="U18" s="87"/>
      <c r="V18" s="87"/>
      <c r="W18" s="87"/>
      <c r="X18" s="87"/>
      <c r="Y18" s="87"/>
      <c r="Z18" s="87"/>
      <c r="AA18" s="87"/>
    </row>
    <row r="19" spans="1:27">
      <c r="A19" s="87"/>
      <c r="B19" s="87"/>
      <c r="C19" s="87"/>
      <c r="D19" s="87"/>
      <c r="E19" s="87"/>
      <c r="F19" s="95" t="s">
        <v>406</v>
      </c>
      <c r="G19" s="96"/>
      <c r="H19" s="96"/>
      <c r="I19" s="96"/>
      <c r="J19" s="96"/>
      <c r="K19" s="96"/>
      <c r="L19" s="96"/>
      <c r="M19" s="97"/>
      <c r="N19" s="87"/>
      <c r="O19" s="87"/>
      <c r="P19" s="87"/>
      <c r="Q19" s="87"/>
      <c r="R19" s="87"/>
      <c r="S19" s="87"/>
      <c r="T19" s="87"/>
      <c r="U19" s="87"/>
      <c r="V19" s="87"/>
      <c r="W19" s="87"/>
      <c r="X19" s="87"/>
      <c r="Y19" s="87"/>
      <c r="Z19" s="87"/>
      <c r="AA19" s="87"/>
    </row>
    <row r="20" spans="1:27">
      <c r="A20" s="87"/>
      <c r="B20" s="103" t="s">
        <v>402</v>
      </c>
      <c r="C20" s="87"/>
      <c r="D20" s="87"/>
      <c r="E20" s="87"/>
      <c r="F20" s="87"/>
      <c r="G20" s="87"/>
      <c r="H20" s="87"/>
      <c r="I20" s="87"/>
      <c r="J20" s="87"/>
      <c r="K20" s="87"/>
      <c r="L20" s="87"/>
      <c r="M20" s="87"/>
      <c r="N20" s="87"/>
      <c r="O20" s="87"/>
      <c r="P20" s="87"/>
      <c r="Q20" s="87"/>
      <c r="R20" s="87"/>
      <c r="S20" s="87"/>
      <c r="T20" s="87"/>
      <c r="U20" s="87"/>
      <c r="V20" s="87"/>
      <c r="W20" s="87"/>
      <c r="X20" s="87"/>
      <c r="Y20" s="87"/>
      <c r="Z20" s="87"/>
    </row>
    <row r="21" spans="1:27">
      <c r="A21" s="87"/>
      <c r="B21" s="87">
        <v>1</v>
      </c>
      <c r="C21" s="104" t="s">
        <v>427</v>
      </c>
      <c r="D21" s="87"/>
      <c r="E21" s="87"/>
      <c r="F21" s="87"/>
      <c r="G21" s="87"/>
      <c r="H21" s="87"/>
      <c r="I21" s="87"/>
      <c r="J21" s="87"/>
      <c r="K21" s="87"/>
      <c r="L21" s="87"/>
      <c r="M21" s="87"/>
      <c r="N21" s="87"/>
      <c r="O21" s="87"/>
      <c r="P21" s="87"/>
      <c r="Q21" s="87"/>
      <c r="R21" s="87"/>
      <c r="S21" s="87"/>
      <c r="T21" s="87"/>
      <c r="U21" s="87"/>
      <c r="V21" s="87"/>
      <c r="W21" s="87"/>
      <c r="X21" s="87"/>
      <c r="Y21" s="87"/>
      <c r="Z21" s="87"/>
    </row>
    <row r="22" spans="1:27">
      <c r="A22" s="87"/>
      <c r="B22" s="87">
        <v>2</v>
      </c>
      <c r="C22" s="104" t="s">
        <v>509</v>
      </c>
      <c r="D22" s="87"/>
      <c r="E22" s="87"/>
      <c r="F22" s="87"/>
      <c r="G22" s="87"/>
      <c r="H22" s="87"/>
      <c r="I22" s="87"/>
      <c r="J22" s="87"/>
      <c r="K22" s="87"/>
      <c r="L22" s="87"/>
      <c r="M22" s="87"/>
      <c r="N22" s="87"/>
      <c r="O22" s="87"/>
      <c r="P22" s="87"/>
      <c r="Q22" s="87"/>
      <c r="R22" s="87"/>
      <c r="S22" s="87"/>
      <c r="T22" s="87"/>
      <c r="U22" s="87"/>
      <c r="V22" s="87"/>
      <c r="W22" s="87"/>
      <c r="X22" s="87"/>
      <c r="Y22" s="87"/>
      <c r="Z22" s="87"/>
    </row>
    <row r="23" spans="1:27">
      <c r="A23" s="87"/>
      <c r="B23" s="87">
        <v>3</v>
      </c>
      <c r="C23" s="104" t="s">
        <v>502</v>
      </c>
      <c r="D23" s="87"/>
      <c r="E23" s="87"/>
      <c r="F23" s="87"/>
      <c r="G23" s="87"/>
      <c r="H23" s="87"/>
      <c r="I23" s="87"/>
      <c r="J23" s="87"/>
      <c r="K23" s="87"/>
      <c r="L23" s="87"/>
      <c r="M23" s="87"/>
      <c r="N23" s="87"/>
      <c r="O23" s="87"/>
      <c r="P23" s="87"/>
      <c r="Q23" s="87"/>
      <c r="R23" s="87"/>
      <c r="S23" s="87"/>
      <c r="T23" s="87"/>
      <c r="U23" s="87"/>
      <c r="V23" s="87"/>
      <c r="W23" s="87"/>
      <c r="X23" s="87"/>
      <c r="Y23" s="87"/>
      <c r="Z23" s="87"/>
    </row>
    <row r="24" spans="1:27">
      <c r="A24" s="87"/>
      <c r="B24" s="87">
        <v>4</v>
      </c>
      <c r="C24" s="104" t="s">
        <v>500</v>
      </c>
      <c r="D24" s="87"/>
      <c r="E24" s="87"/>
      <c r="F24" s="87"/>
      <c r="G24" s="87"/>
      <c r="H24" s="87"/>
      <c r="I24" s="87"/>
      <c r="J24" s="87"/>
      <c r="K24" s="87"/>
      <c r="L24" s="87"/>
      <c r="M24" s="87"/>
      <c r="N24" s="87"/>
      <c r="O24" s="87"/>
      <c r="P24" s="87"/>
      <c r="Q24" s="87"/>
      <c r="R24" s="87"/>
      <c r="S24" s="87"/>
      <c r="T24" s="87"/>
      <c r="U24" s="87"/>
      <c r="V24" s="87"/>
      <c r="W24" s="87"/>
      <c r="X24" s="87"/>
      <c r="Y24" s="87"/>
      <c r="Z24" s="87"/>
    </row>
    <row r="25" spans="1:27">
      <c r="A25" s="87"/>
      <c r="B25" s="87">
        <v>5</v>
      </c>
      <c r="C25" s="104" t="s">
        <v>474</v>
      </c>
      <c r="D25" s="87"/>
      <c r="E25" s="87"/>
      <c r="F25" s="87"/>
      <c r="G25" s="87"/>
      <c r="H25" s="87"/>
      <c r="I25" s="87"/>
      <c r="J25" s="87"/>
      <c r="K25" s="87"/>
      <c r="L25" s="87"/>
      <c r="M25" s="87"/>
      <c r="N25" s="87"/>
      <c r="O25" s="87"/>
      <c r="P25" s="87"/>
      <c r="Q25" s="87"/>
      <c r="R25" s="87"/>
      <c r="S25" s="87"/>
      <c r="T25" s="87"/>
      <c r="U25" s="87"/>
      <c r="V25" s="87"/>
      <c r="W25" s="87"/>
      <c r="X25" s="87"/>
      <c r="Y25" s="87"/>
      <c r="Z25" s="87"/>
    </row>
    <row r="26" spans="1:27">
      <c r="A26" s="87"/>
      <c r="B26" s="87">
        <v>6</v>
      </c>
      <c r="C26" s="104" t="s">
        <v>485</v>
      </c>
      <c r="D26" s="87"/>
      <c r="E26" s="87"/>
      <c r="F26" s="87"/>
      <c r="G26" s="87"/>
      <c r="H26" s="87"/>
      <c r="I26" s="87"/>
      <c r="J26" s="87"/>
      <c r="K26" s="87"/>
      <c r="L26" s="87"/>
      <c r="M26" s="87"/>
      <c r="N26" s="87"/>
      <c r="O26" s="87"/>
      <c r="P26" s="87"/>
      <c r="Q26" s="87"/>
      <c r="R26" s="87"/>
      <c r="S26" s="87"/>
      <c r="T26" s="87"/>
      <c r="U26" s="87"/>
      <c r="V26" s="87"/>
      <c r="W26" s="87"/>
      <c r="X26" s="87"/>
      <c r="Y26" s="87"/>
      <c r="Z26" s="87"/>
    </row>
    <row r="27" spans="1:27">
      <c r="A27" s="87"/>
      <c r="B27" s="87">
        <v>7</v>
      </c>
      <c r="C27" s="104" t="s">
        <v>421</v>
      </c>
      <c r="D27" s="87"/>
      <c r="E27" s="87"/>
      <c r="F27" s="87"/>
      <c r="G27" s="87"/>
      <c r="H27" s="87"/>
      <c r="I27" s="87"/>
      <c r="J27" s="87"/>
      <c r="K27" s="87"/>
      <c r="L27" s="87"/>
      <c r="M27" s="87"/>
      <c r="N27" s="87"/>
      <c r="O27" s="87"/>
      <c r="P27" s="87"/>
      <c r="Q27" s="87"/>
      <c r="R27" s="87"/>
      <c r="S27" s="87"/>
      <c r="T27" s="87"/>
      <c r="U27" s="87"/>
      <c r="V27" s="87"/>
      <c r="W27" s="87"/>
      <c r="X27" s="87"/>
      <c r="Y27" s="87"/>
      <c r="Z27" s="87"/>
    </row>
    <row r="28" spans="1:27">
      <c r="A28" s="87"/>
      <c r="B28" s="87">
        <v>8</v>
      </c>
      <c r="C28" s="104" t="s">
        <v>420</v>
      </c>
      <c r="D28" s="87"/>
      <c r="E28" s="87"/>
      <c r="F28" s="87"/>
      <c r="G28" s="87"/>
      <c r="H28" s="87"/>
      <c r="I28" s="87"/>
      <c r="J28" s="87"/>
      <c r="K28" s="87"/>
      <c r="L28" s="87"/>
      <c r="M28" s="87"/>
      <c r="N28" s="87"/>
      <c r="O28" s="87"/>
      <c r="P28" s="87"/>
      <c r="Q28" s="87"/>
      <c r="R28" s="87"/>
      <c r="S28" s="87"/>
      <c r="T28" s="87"/>
      <c r="U28" s="87"/>
      <c r="V28" s="87"/>
      <c r="W28" s="87"/>
      <c r="X28" s="87"/>
      <c r="Y28" s="87"/>
      <c r="Z28" s="87"/>
    </row>
    <row r="29" spans="1:27">
      <c r="A29" s="87"/>
      <c r="B29" s="87">
        <v>9</v>
      </c>
      <c r="C29" s="104" t="s">
        <v>511</v>
      </c>
      <c r="D29" s="87"/>
      <c r="E29" s="87"/>
      <c r="F29" s="87"/>
      <c r="G29" s="87"/>
      <c r="H29" s="87"/>
      <c r="I29" s="87"/>
      <c r="J29" s="87"/>
      <c r="K29" s="87"/>
      <c r="L29" s="87"/>
      <c r="M29" s="87"/>
      <c r="N29" s="87"/>
      <c r="O29" s="87"/>
      <c r="P29" s="87"/>
      <c r="Q29" s="87"/>
      <c r="R29" s="87"/>
      <c r="S29" s="87"/>
      <c r="T29" s="87"/>
      <c r="U29" s="87"/>
      <c r="V29" s="87"/>
      <c r="W29" s="87"/>
      <c r="X29" s="87"/>
      <c r="Y29" s="87"/>
      <c r="Z29" s="87"/>
    </row>
    <row r="30" spans="1:27">
      <c r="A30" s="87"/>
      <c r="B30" s="87">
        <v>10</v>
      </c>
      <c r="C30" s="104" t="s">
        <v>132</v>
      </c>
      <c r="D30" s="87"/>
      <c r="E30" s="87"/>
      <c r="F30" s="87"/>
      <c r="G30" s="87"/>
      <c r="H30" s="87"/>
      <c r="I30" s="87"/>
      <c r="J30" s="87"/>
      <c r="K30" s="87"/>
      <c r="L30" s="87"/>
      <c r="M30" s="87"/>
      <c r="N30" s="87"/>
      <c r="O30" s="87"/>
      <c r="P30" s="87"/>
      <c r="Q30" s="87"/>
      <c r="R30" s="87"/>
      <c r="S30" s="87"/>
      <c r="T30" s="87"/>
      <c r="U30" s="87"/>
      <c r="V30" s="87"/>
      <c r="W30" s="87"/>
      <c r="X30" s="87"/>
      <c r="Y30" s="87"/>
      <c r="Z30" s="87"/>
    </row>
    <row r="31" spans="1:27">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row>
    <row r="32" spans="1:27">
      <c r="A32" s="87"/>
      <c r="B32" s="103" t="s">
        <v>401</v>
      </c>
      <c r="C32" s="87"/>
      <c r="D32" s="87"/>
      <c r="E32" s="87"/>
      <c r="F32" s="87"/>
      <c r="G32" s="87"/>
      <c r="H32" s="87"/>
      <c r="I32" s="87"/>
      <c r="J32" s="87"/>
      <c r="K32" s="87"/>
      <c r="L32" s="87"/>
      <c r="M32" s="87"/>
      <c r="N32" s="87"/>
      <c r="O32" s="87"/>
      <c r="P32" s="87"/>
      <c r="Q32" s="87"/>
      <c r="R32" s="87"/>
      <c r="S32" s="87"/>
      <c r="T32" s="87"/>
      <c r="U32" s="87"/>
      <c r="V32" s="87"/>
      <c r="W32" s="87"/>
      <c r="X32" s="87"/>
      <c r="Y32" s="87"/>
      <c r="Z32" s="87"/>
    </row>
    <row r="33" spans="1:26">
      <c r="A33" s="87"/>
      <c r="B33" s="87"/>
      <c r="C33" s="52" t="s">
        <v>392</v>
      </c>
      <c r="D33" s="87" t="s">
        <v>391</v>
      </c>
      <c r="E33" s="87"/>
      <c r="F33" s="87"/>
      <c r="G33" s="87"/>
      <c r="H33" s="87"/>
      <c r="I33" s="87"/>
      <c r="J33" s="87"/>
      <c r="K33" s="87"/>
      <c r="L33" s="87"/>
      <c r="M33" s="87"/>
      <c r="N33" s="87"/>
      <c r="O33" s="87"/>
      <c r="P33" s="87"/>
      <c r="Q33" s="87"/>
      <c r="R33" s="87"/>
      <c r="S33" s="87"/>
      <c r="T33" s="87"/>
      <c r="U33" s="87"/>
      <c r="V33" s="87"/>
      <c r="W33" s="87"/>
      <c r="X33" s="87"/>
      <c r="Y33" s="87"/>
      <c r="Z33" s="87"/>
    </row>
    <row r="34" spans="1:26">
      <c r="A34" s="87"/>
      <c r="B34" s="87"/>
      <c r="C34" s="104" t="s">
        <v>393</v>
      </c>
      <c r="D34" s="87" t="s">
        <v>398</v>
      </c>
      <c r="E34" s="87"/>
      <c r="F34" s="87"/>
      <c r="G34" s="87"/>
      <c r="H34" s="87"/>
      <c r="I34" s="87"/>
      <c r="J34" s="87"/>
      <c r="K34" s="87"/>
      <c r="L34" s="87"/>
      <c r="M34" s="87"/>
      <c r="N34" s="87"/>
      <c r="O34" s="87"/>
      <c r="P34" s="87"/>
      <c r="Q34" s="87"/>
      <c r="R34" s="87"/>
      <c r="S34" s="87"/>
      <c r="T34" s="87"/>
      <c r="U34" s="87"/>
      <c r="V34" s="87"/>
      <c r="W34" s="87"/>
      <c r="X34" s="87"/>
      <c r="Y34" s="87"/>
      <c r="Z34" s="87"/>
    </row>
    <row r="35" spans="1:26">
      <c r="A35" s="87"/>
      <c r="B35" s="87"/>
      <c r="C35" s="104" t="s">
        <v>394</v>
      </c>
      <c r="D35" s="87" t="s">
        <v>547</v>
      </c>
      <c r="E35" s="87"/>
      <c r="F35" s="87"/>
      <c r="G35" s="87"/>
      <c r="H35" s="87"/>
      <c r="I35" s="87"/>
      <c r="J35" s="87"/>
      <c r="K35" s="87"/>
      <c r="L35" s="87"/>
      <c r="M35" s="87"/>
      <c r="N35" s="87"/>
      <c r="O35" s="87"/>
      <c r="P35" s="87"/>
      <c r="Q35" s="87"/>
      <c r="R35" s="87"/>
      <c r="S35" s="87"/>
      <c r="T35" s="87"/>
      <c r="U35" s="87"/>
      <c r="V35" s="87"/>
      <c r="W35" s="87"/>
      <c r="X35" s="87"/>
      <c r="Y35" s="87"/>
      <c r="Z35" s="87"/>
    </row>
    <row r="36" spans="1:26">
      <c r="A36" s="87"/>
      <c r="B36" s="87"/>
      <c r="C36" s="104" t="s">
        <v>395</v>
      </c>
      <c r="D36" s="87" t="s">
        <v>549</v>
      </c>
      <c r="E36" s="87"/>
      <c r="F36" s="87"/>
      <c r="G36" s="87"/>
      <c r="H36" s="87"/>
      <c r="I36" s="87"/>
      <c r="J36" s="87"/>
      <c r="K36" s="87"/>
      <c r="L36" s="87"/>
      <c r="M36" s="87"/>
      <c r="N36" s="87"/>
      <c r="O36" s="87"/>
      <c r="P36" s="87"/>
      <c r="Q36" s="87"/>
      <c r="R36" s="87"/>
      <c r="S36" s="87"/>
      <c r="T36" s="87"/>
      <c r="U36" s="87"/>
      <c r="V36" s="87"/>
      <c r="W36" s="87"/>
      <c r="X36" s="87"/>
      <c r="Y36" s="87"/>
      <c r="Z36" s="87"/>
    </row>
    <row r="37" spans="1:26">
      <c r="A37" s="87"/>
      <c r="B37" s="87"/>
      <c r="C37" s="104" t="s">
        <v>396</v>
      </c>
      <c r="D37" s="87" t="s">
        <v>399</v>
      </c>
      <c r="E37" s="87"/>
      <c r="F37" s="87"/>
      <c r="G37" s="87"/>
      <c r="H37" s="87"/>
      <c r="I37" s="87"/>
      <c r="J37" s="87"/>
      <c r="K37" s="87"/>
      <c r="L37" s="87"/>
      <c r="M37" s="87"/>
      <c r="N37" s="87"/>
      <c r="O37" s="87"/>
      <c r="P37" s="87"/>
      <c r="Q37" s="87"/>
      <c r="R37" s="87"/>
      <c r="S37" s="87"/>
      <c r="T37" s="87"/>
      <c r="U37" s="87"/>
      <c r="V37" s="87"/>
      <c r="W37" s="87"/>
      <c r="X37" s="87"/>
      <c r="Y37" s="87"/>
      <c r="Z37" s="87"/>
    </row>
    <row r="38" spans="1:26">
      <c r="A38" s="87"/>
      <c r="B38" s="87"/>
      <c r="C38" s="104" t="s">
        <v>397</v>
      </c>
      <c r="D38" s="87" t="s">
        <v>400</v>
      </c>
      <c r="E38" s="87"/>
      <c r="F38" s="87"/>
      <c r="G38" s="87"/>
      <c r="H38" s="87"/>
      <c r="I38" s="87"/>
      <c r="J38" s="87"/>
      <c r="K38" s="87"/>
      <c r="L38" s="87"/>
      <c r="M38" s="87"/>
      <c r="N38" s="87"/>
      <c r="O38" s="87"/>
      <c r="P38" s="87"/>
      <c r="Q38" s="87"/>
      <c r="R38" s="87"/>
      <c r="S38" s="87"/>
      <c r="T38" s="87"/>
      <c r="U38" s="87"/>
      <c r="V38" s="87"/>
      <c r="W38" s="87"/>
      <c r="X38" s="87"/>
      <c r="Y38" s="87"/>
      <c r="Z38" s="87"/>
    </row>
    <row r="39" spans="1:26">
      <c r="A39" s="87"/>
      <c r="B39" s="87"/>
      <c r="C39" s="104" t="s">
        <v>403</v>
      </c>
      <c r="D39" s="87" t="s">
        <v>404</v>
      </c>
      <c r="E39" s="87"/>
      <c r="F39" s="87"/>
      <c r="G39" s="87"/>
      <c r="H39" s="87"/>
      <c r="I39" s="87"/>
      <c r="J39" s="87"/>
      <c r="K39" s="87"/>
      <c r="L39" s="87"/>
      <c r="M39" s="87"/>
      <c r="N39" s="87"/>
      <c r="O39" s="87"/>
      <c r="P39" s="87"/>
      <c r="Q39" s="87"/>
      <c r="R39" s="87"/>
      <c r="S39" s="87"/>
      <c r="T39" s="87"/>
      <c r="U39" s="87"/>
      <c r="V39" s="87"/>
      <c r="W39" s="87"/>
      <c r="X39" s="87"/>
      <c r="Y39" s="87"/>
      <c r="Z39" s="87"/>
    </row>
    <row r="40" spans="1:26">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row>
    <row r="41" spans="1:26">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row>
    <row r="42" spans="1:26">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row>
    <row r="43" spans="1:26">
      <c r="A43" s="87"/>
      <c r="B43" s="87"/>
      <c r="C43" s="87"/>
      <c r="D43" s="87"/>
      <c r="E43" s="87"/>
      <c r="F43" s="87"/>
      <c r="G43" s="87"/>
      <c r="H43" s="87"/>
      <c r="I43" s="87"/>
      <c r="J43" s="87"/>
      <c r="K43" s="87"/>
      <c r="L43" s="87"/>
      <c r="M43" s="87"/>
      <c r="N43" s="87"/>
      <c r="O43" s="87"/>
      <c r="P43" s="87"/>
      <c r="Q43" s="87"/>
      <c r="R43" s="87"/>
      <c r="S43" s="87"/>
      <c r="T43" s="87"/>
      <c r="U43" s="87"/>
      <c r="V43" s="87"/>
      <c r="W43" s="87"/>
      <c r="X43" s="87"/>
      <c r="Y43" s="87"/>
      <c r="Z43" s="87"/>
    </row>
    <row r="44" spans="1:26">
      <c r="A44" s="87"/>
      <c r="B44" s="87"/>
      <c r="C44" s="87"/>
      <c r="D44" s="87"/>
      <c r="E44" s="87"/>
      <c r="F44" s="87"/>
      <c r="G44" s="87"/>
      <c r="H44" s="87"/>
      <c r="I44" s="87"/>
      <c r="J44" s="87"/>
      <c r="K44" s="87"/>
      <c r="L44" s="87"/>
      <c r="M44" s="87"/>
      <c r="N44" s="87"/>
      <c r="O44" s="87"/>
      <c r="P44" s="87"/>
      <c r="Q44" s="87"/>
      <c r="R44" s="87"/>
      <c r="S44" s="87"/>
      <c r="T44" s="87"/>
      <c r="U44" s="87"/>
      <c r="V44" s="87"/>
      <c r="W44" s="87"/>
      <c r="X44" s="87"/>
      <c r="Y44" s="87"/>
      <c r="Z44" s="87"/>
    </row>
    <row r="45" spans="1:26">
      <c r="A45" s="87"/>
      <c r="B45" s="87"/>
      <c r="C45" s="87"/>
      <c r="D45" s="87"/>
      <c r="E45" s="87"/>
      <c r="F45" s="87"/>
      <c r="G45" s="87"/>
      <c r="H45" s="87"/>
      <c r="I45" s="87"/>
      <c r="J45" s="87"/>
      <c r="K45" s="87"/>
      <c r="L45" s="87"/>
      <c r="M45" s="87"/>
      <c r="N45" s="87"/>
      <c r="O45" s="87"/>
      <c r="P45" s="87"/>
      <c r="Q45" s="87"/>
      <c r="R45" s="87"/>
      <c r="S45" s="87"/>
      <c r="T45" s="87"/>
      <c r="U45" s="87"/>
      <c r="V45" s="87"/>
      <c r="W45" s="87"/>
      <c r="X45" s="87"/>
      <c r="Y45" s="87"/>
      <c r="Z45" s="87"/>
    </row>
    <row r="46" spans="1:26">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row>
    <row r="47" spans="1:26">
      <c r="A47" s="87"/>
      <c r="B47" s="87"/>
      <c r="C47" s="87"/>
      <c r="D47" s="87"/>
      <c r="E47" s="87"/>
      <c r="F47" s="87"/>
      <c r="G47" s="87"/>
      <c r="H47" s="87"/>
      <c r="I47" s="87"/>
      <c r="J47" s="87"/>
      <c r="K47" s="87"/>
      <c r="L47" s="87"/>
      <c r="M47" s="87"/>
      <c r="N47" s="87"/>
      <c r="O47" s="87"/>
      <c r="P47" s="87"/>
      <c r="Q47" s="87"/>
      <c r="R47" s="87"/>
      <c r="S47" s="87"/>
      <c r="T47" s="87"/>
      <c r="U47" s="87"/>
      <c r="V47" s="87"/>
      <c r="W47" s="87"/>
      <c r="X47" s="87"/>
      <c r="Y47" s="87"/>
      <c r="Z47" s="87"/>
    </row>
    <row r="48" spans="1:26">
      <c r="A48" s="87"/>
      <c r="B48" s="87"/>
      <c r="C48" s="87"/>
      <c r="D48" s="87"/>
      <c r="E48" s="87"/>
      <c r="F48" s="87"/>
      <c r="G48" s="87"/>
      <c r="H48" s="87"/>
      <c r="I48" s="87"/>
      <c r="J48" s="87"/>
      <c r="K48" s="87"/>
      <c r="L48" s="87"/>
      <c r="M48" s="87"/>
      <c r="N48" s="87"/>
      <c r="O48" s="87"/>
      <c r="P48" s="87"/>
      <c r="Q48" s="87"/>
      <c r="R48" s="87"/>
      <c r="S48" s="87"/>
      <c r="T48" s="87"/>
      <c r="U48" s="87"/>
      <c r="V48" s="87"/>
      <c r="W48" s="87"/>
      <c r="X48" s="87"/>
      <c r="Y48" s="87"/>
      <c r="Z48" s="87"/>
    </row>
    <row r="49" spans="1:26">
      <c r="A49" s="87"/>
      <c r="B49" s="87"/>
      <c r="C49" s="87"/>
      <c r="D49" s="87"/>
      <c r="E49" s="87"/>
      <c r="F49" s="87"/>
      <c r="G49" s="87"/>
      <c r="H49" s="87"/>
      <c r="I49" s="87"/>
      <c r="J49" s="87"/>
      <c r="K49" s="87"/>
      <c r="L49" s="87"/>
      <c r="M49" s="87"/>
      <c r="N49" s="87"/>
      <c r="O49" s="87"/>
      <c r="P49" s="87"/>
      <c r="Q49" s="87"/>
      <c r="R49" s="87"/>
      <c r="S49" s="87"/>
      <c r="T49" s="87"/>
      <c r="U49" s="87"/>
      <c r="V49" s="87"/>
      <c r="W49" s="87"/>
      <c r="X49" s="87"/>
      <c r="Y49" s="87"/>
      <c r="Z49" s="87"/>
    </row>
    <row r="50" spans="1:26">
      <c r="A50" s="87"/>
      <c r="B50" s="87"/>
      <c r="C50" s="87"/>
      <c r="D50" s="87"/>
      <c r="E50" s="87"/>
      <c r="F50" s="87"/>
      <c r="G50" s="87"/>
      <c r="H50" s="87"/>
      <c r="I50" s="87"/>
      <c r="J50" s="87"/>
      <c r="K50" s="87"/>
      <c r="L50" s="87"/>
      <c r="M50" s="87"/>
      <c r="N50" s="87"/>
      <c r="O50" s="87"/>
      <c r="P50" s="87"/>
      <c r="Q50" s="87"/>
      <c r="R50" s="87"/>
      <c r="S50" s="87"/>
      <c r="T50" s="87"/>
      <c r="U50" s="87"/>
      <c r="V50" s="87"/>
      <c r="W50" s="87"/>
      <c r="X50" s="87"/>
      <c r="Y50" s="87"/>
      <c r="Z50" s="87"/>
    </row>
    <row r="51" spans="1:26">
      <c r="A51" s="87"/>
      <c r="B51" s="87"/>
      <c r="C51" s="87"/>
      <c r="D51" s="87"/>
      <c r="E51" s="87"/>
      <c r="F51" s="87"/>
      <c r="G51" s="87"/>
      <c r="H51" s="87"/>
      <c r="I51" s="87"/>
      <c r="J51" s="87"/>
      <c r="K51" s="87"/>
      <c r="L51" s="87"/>
      <c r="M51" s="87"/>
      <c r="N51" s="87"/>
      <c r="O51" s="87"/>
      <c r="P51" s="87"/>
      <c r="Q51" s="87"/>
      <c r="R51" s="87"/>
      <c r="S51" s="87"/>
      <c r="T51" s="87"/>
      <c r="U51" s="87"/>
      <c r="V51" s="87"/>
      <c r="W51" s="87"/>
      <c r="X51" s="87"/>
      <c r="Y51" s="87"/>
      <c r="Z51" s="87"/>
    </row>
    <row r="52" spans="1:26">
      <c r="A52" s="87"/>
      <c r="B52" s="87"/>
      <c r="C52" s="87"/>
      <c r="D52" s="87"/>
      <c r="E52" s="87"/>
      <c r="F52" s="87"/>
      <c r="G52" s="87"/>
      <c r="H52" s="87"/>
      <c r="I52" s="87"/>
      <c r="J52" s="87"/>
      <c r="K52" s="87"/>
      <c r="L52" s="87"/>
      <c r="M52" s="87"/>
      <c r="N52" s="87"/>
      <c r="O52" s="87"/>
      <c r="P52" s="87"/>
      <c r="Q52" s="87"/>
      <c r="R52" s="87"/>
      <c r="S52" s="87"/>
      <c r="T52" s="87"/>
      <c r="U52" s="87"/>
      <c r="V52" s="87"/>
      <c r="W52" s="87"/>
      <c r="X52" s="87"/>
      <c r="Y52" s="87"/>
      <c r="Z52" s="87"/>
    </row>
    <row r="53" spans="1:26">
      <c r="A53" s="87"/>
      <c r="B53" s="87"/>
      <c r="C53" s="87"/>
      <c r="D53" s="87"/>
      <c r="E53" s="87"/>
      <c r="F53" s="87"/>
      <c r="G53" s="87"/>
      <c r="H53" s="87"/>
      <c r="I53" s="87"/>
      <c r="J53" s="87"/>
      <c r="K53" s="87"/>
      <c r="L53" s="87"/>
      <c r="M53" s="87"/>
      <c r="N53" s="87"/>
      <c r="O53" s="87"/>
      <c r="P53" s="87"/>
      <c r="Q53" s="87"/>
      <c r="R53" s="87"/>
      <c r="S53" s="87"/>
      <c r="T53" s="87"/>
      <c r="U53" s="87"/>
      <c r="V53" s="87"/>
      <c r="W53" s="87"/>
      <c r="X53" s="87"/>
      <c r="Y53" s="87"/>
      <c r="Z53" s="87"/>
    </row>
    <row r="54" spans="1:26">
      <c r="A54" s="87"/>
      <c r="B54" s="87"/>
      <c r="C54" s="87"/>
      <c r="D54" s="87"/>
      <c r="E54" s="87"/>
      <c r="F54" s="87"/>
      <c r="G54" s="87"/>
      <c r="H54" s="87"/>
      <c r="I54" s="87"/>
      <c r="J54" s="87"/>
      <c r="K54" s="87"/>
      <c r="L54" s="87"/>
      <c r="M54" s="87"/>
      <c r="N54" s="87"/>
      <c r="O54" s="87"/>
      <c r="P54" s="87"/>
      <c r="Q54" s="87"/>
      <c r="R54" s="87"/>
      <c r="S54" s="87"/>
      <c r="T54" s="87"/>
      <c r="U54" s="87"/>
      <c r="V54" s="87"/>
      <c r="W54" s="87"/>
      <c r="X54" s="87"/>
      <c r="Y54" s="87"/>
      <c r="Z54" s="87"/>
    </row>
    <row r="55" spans="1:26">
      <c r="A55" s="87"/>
      <c r="B55" s="87"/>
      <c r="C55" s="87"/>
      <c r="D55" s="87"/>
      <c r="E55" s="87"/>
      <c r="F55" s="87"/>
      <c r="G55" s="87"/>
      <c r="H55" s="87"/>
      <c r="I55" s="87"/>
      <c r="J55" s="87"/>
      <c r="K55" s="87"/>
      <c r="L55" s="87"/>
      <c r="M55" s="87"/>
      <c r="N55" s="87"/>
      <c r="O55" s="87"/>
      <c r="P55" s="87"/>
      <c r="Q55" s="87"/>
      <c r="R55" s="87"/>
      <c r="S55" s="87"/>
      <c r="T55" s="87"/>
      <c r="U55" s="87"/>
      <c r="V55" s="87"/>
      <c r="W55" s="87"/>
      <c r="X55" s="87"/>
      <c r="Y55" s="87"/>
      <c r="Z55" s="87"/>
    </row>
    <row r="56" spans="1:26">
      <c r="A56" s="87"/>
      <c r="B56" s="87"/>
      <c r="C56" s="87"/>
      <c r="D56" s="87"/>
      <c r="E56" s="87"/>
      <c r="F56" s="87"/>
      <c r="G56" s="87"/>
      <c r="H56" s="87"/>
      <c r="I56" s="87"/>
      <c r="J56" s="87"/>
      <c r="K56" s="87"/>
      <c r="L56" s="87"/>
      <c r="M56" s="87"/>
      <c r="N56" s="87"/>
      <c r="O56" s="87"/>
      <c r="P56" s="87"/>
      <c r="Q56" s="87"/>
      <c r="R56" s="87"/>
      <c r="S56" s="87"/>
      <c r="T56" s="87"/>
      <c r="U56" s="87"/>
      <c r="V56" s="87"/>
      <c r="W56" s="87"/>
      <c r="X56" s="87"/>
      <c r="Y56" s="87"/>
      <c r="Z56" s="87"/>
    </row>
    <row r="57" spans="1:26">
      <c r="A57" s="87"/>
      <c r="B57" s="87"/>
      <c r="C57" s="87"/>
      <c r="D57" s="87"/>
      <c r="E57" s="87"/>
      <c r="F57" s="87"/>
      <c r="G57" s="87"/>
      <c r="H57" s="87"/>
      <c r="I57" s="87"/>
      <c r="J57" s="87"/>
      <c r="K57" s="87"/>
      <c r="L57" s="87"/>
      <c r="M57" s="87"/>
      <c r="N57" s="87"/>
      <c r="O57" s="87"/>
      <c r="P57" s="87"/>
      <c r="Q57" s="87"/>
      <c r="R57" s="87"/>
      <c r="S57" s="87"/>
      <c r="T57" s="87"/>
      <c r="U57" s="87"/>
      <c r="V57" s="87"/>
      <c r="W57" s="87"/>
      <c r="X57" s="87"/>
      <c r="Y57" s="87"/>
      <c r="Z57" s="87"/>
    </row>
    <row r="58" spans="1:26">
      <c r="A58" s="87"/>
      <c r="B58" s="87"/>
      <c r="C58" s="87"/>
      <c r="D58" s="87"/>
      <c r="E58" s="87"/>
      <c r="F58" s="87"/>
      <c r="G58" s="87"/>
      <c r="H58" s="87"/>
      <c r="I58" s="87"/>
      <c r="J58" s="87"/>
      <c r="K58" s="87"/>
      <c r="L58" s="87"/>
      <c r="M58" s="87"/>
      <c r="N58" s="87"/>
      <c r="O58" s="87"/>
      <c r="P58" s="87"/>
      <c r="Q58" s="87"/>
      <c r="R58" s="87"/>
      <c r="S58" s="87"/>
      <c r="T58" s="87"/>
      <c r="U58" s="87"/>
      <c r="V58" s="87"/>
      <c r="W58" s="87"/>
      <c r="X58" s="87"/>
      <c r="Y58" s="87"/>
      <c r="Z58" s="87"/>
    </row>
    <row r="59" spans="1:26">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row>
    <row r="60" spans="1:26">
      <c r="A60" s="87"/>
      <c r="B60" s="87"/>
      <c r="C60" s="87"/>
      <c r="D60" s="87"/>
      <c r="E60" s="87"/>
      <c r="F60" s="87"/>
      <c r="G60" s="87"/>
      <c r="H60" s="87"/>
      <c r="I60" s="87"/>
      <c r="J60" s="87"/>
      <c r="K60" s="87"/>
      <c r="L60" s="87"/>
      <c r="M60" s="87"/>
      <c r="N60" s="87"/>
      <c r="O60" s="87"/>
      <c r="P60" s="87"/>
      <c r="Q60" s="87"/>
      <c r="R60" s="87"/>
      <c r="S60" s="87"/>
      <c r="T60" s="87"/>
      <c r="U60" s="87"/>
      <c r="V60" s="87"/>
      <c r="W60" s="87"/>
      <c r="X60" s="87"/>
      <c r="Y60" s="87"/>
      <c r="Z60" s="87"/>
    </row>
    <row r="61" spans="1:26">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row>
    <row r="62" spans="1:26">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row>
    <row r="63" spans="1:26">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row>
    <row r="64" spans="1:26">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row>
    <row r="65" spans="1:26">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row>
    <row r="66" spans="1:26">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row>
    <row r="67" spans="1:26">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row>
    <row r="68" spans="1:26">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row>
    <row r="69" spans="1:26">
      <c r="A69" s="87"/>
      <c r="B69" s="87"/>
      <c r="C69" s="87"/>
      <c r="D69" s="87"/>
      <c r="E69" s="87"/>
      <c r="F69" s="87"/>
      <c r="G69" s="87"/>
      <c r="H69" s="87"/>
      <c r="I69" s="87"/>
      <c r="J69" s="87"/>
      <c r="K69" s="87"/>
      <c r="L69" s="87"/>
      <c r="M69" s="87"/>
      <c r="N69" s="87"/>
      <c r="O69" s="87"/>
      <c r="P69" s="87"/>
      <c r="Q69" s="87"/>
      <c r="R69" s="87"/>
      <c r="S69" s="87"/>
      <c r="T69" s="87"/>
      <c r="U69" s="87"/>
      <c r="V69" s="87"/>
      <c r="W69" s="87"/>
      <c r="X69" s="87"/>
      <c r="Y69" s="87"/>
      <c r="Z69" s="87"/>
    </row>
    <row r="70" spans="1:26">
      <c r="A70" s="87"/>
      <c r="B70" s="87"/>
      <c r="C70" s="87"/>
      <c r="D70" s="87"/>
      <c r="E70" s="87"/>
      <c r="F70" s="87"/>
      <c r="G70" s="87"/>
      <c r="H70" s="87"/>
      <c r="I70" s="87"/>
      <c r="J70" s="87"/>
      <c r="K70" s="87"/>
      <c r="L70" s="87"/>
      <c r="M70" s="87"/>
      <c r="N70" s="87"/>
      <c r="O70" s="87"/>
      <c r="P70" s="87"/>
      <c r="Q70" s="87"/>
      <c r="R70" s="87"/>
      <c r="S70" s="87"/>
      <c r="T70" s="87"/>
      <c r="U70" s="87"/>
      <c r="V70" s="87"/>
      <c r="W70" s="87"/>
      <c r="X70" s="87"/>
      <c r="Y70" s="87"/>
      <c r="Z70" s="87"/>
    </row>
    <row r="71" spans="1:26">
      <c r="A71" s="87"/>
      <c r="B71" s="87"/>
      <c r="C71" s="87"/>
      <c r="D71" s="87"/>
      <c r="E71" s="87"/>
      <c r="F71" s="87"/>
      <c r="G71" s="87"/>
      <c r="H71" s="87"/>
      <c r="I71" s="87"/>
      <c r="J71" s="87"/>
      <c r="K71" s="87"/>
      <c r="L71" s="87"/>
      <c r="M71" s="87"/>
      <c r="N71" s="87"/>
      <c r="O71" s="87"/>
      <c r="P71" s="87"/>
      <c r="Q71" s="87"/>
      <c r="R71" s="87"/>
      <c r="S71" s="87"/>
      <c r="T71" s="87"/>
      <c r="U71" s="87"/>
      <c r="V71" s="87"/>
      <c r="W71" s="87"/>
      <c r="X71" s="87"/>
      <c r="Y71" s="87"/>
      <c r="Z71" s="87"/>
    </row>
    <row r="72" spans="1:26">
      <c r="A72" s="87"/>
      <c r="B72" s="87"/>
      <c r="C72" s="87"/>
      <c r="D72" s="87"/>
      <c r="E72" s="87"/>
      <c r="F72" s="87"/>
      <c r="G72" s="87"/>
      <c r="H72" s="87"/>
      <c r="I72" s="87"/>
      <c r="J72" s="87"/>
      <c r="K72" s="87"/>
      <c r="L72" s="87"/>
      <c r="M72" s="87"/>
      <c r="N72" s="87"/>
      <c r="O72" s="87"/>
      <c r="P72" s="87"/>
      <c r="Q72" s="87"/>
      <c r="R72" s="87"/>
      <c r="S72" s="87"/>
      <c r="T72" s="87"/>
      <c r="U72" s="87"/>
      <c r="V72" s="87"/>
      <c r="W72" s="87"/>
      <c r="X72" s="87"/>
      <c r="Y72" s="87"/>
      <c r="Z72" s="87"/>
    </row>
    <row r="73" spans="1:26">
      <c r="A73" s="87"/>
      <c r="B73" s="87"/>
      <c r="C73" s="87"/>
      <c r="D73" s="87"/>
      <c r="E73" s="87"/>
      <c r="F73" s="87"/>
      <c r="G73" s="87"/>
      <c r="H73" s="87"/>
      <c r="I73" s="87"/>
      <c r="J73" s="87"/>
      <c r="K73" s="87"/>
      <c r="L73" s="87"/>
      <c r="M73" s="87"/>
      <c r="N73" s="87"/>
      <c r="O73" s="87"/>
      <c r="P73" s="87"/>
      <c r="Q73" s="87"/>
      <c r="R73" s="87"/>
      <c r="S73" s="87"/>
      <c r="T73" s="87"/>
      <c r="U73" s="87"/>
      <c r="V73" s="87"/>
      <c r="W73" s="87"/>
      <c r="X73" s="87"/>
      <c r="Y73" s="87"/>
      <c r="Z73" s="87"/>
    </row>
    <row r="74" spans="1:26">
      <c r="A74" s="87"/>
      <c r="B74" s="87"/>
      <c r="C74" s="87"/>
      <c r="D74" s="87"/>
      <c r="E74" s="87"/>
      <c r="F74" s="87"/>
      <c r="G74" s="87"/>
      <c r="H74" s="87"/>
      <c r="I74" s="87"/>
      <c r="J74" s="87"/>
      <c r="K74" s="87"/>
      <c r="L74" s="87"/>
      <c r="M74" s="87"/>
      <c r="N74" s="87"/>
      <c r="O74" s="87"/>
      <c r="P74" s="87"/>
      <c r="Q74" s="87"/>
      <c r="R74" s="87"/>
      <c r="S74" s="87"/>
      <c r="T74" s="87"/>
      <c r="U74" s="87"/>
      <c r="V74" s="87"/>
      <c r="W74" s="87"/>
      <c r="X74" s="87"/>
      <c r="Y74" s="87"/>
      <c r="Z74" s="87"/>
    </row>
    <row r="75" spans="1:26">
      <c r="A75" s="87"/>
      <c r="B75" s="87"/>
      <c r="C75" s="87"/>
      <c r="D75" s="87"/>
      <c r="E75" s="87"/>
      <c r="F75" s="87"/>
      <c r="G75" s="87"/>
      <c r="H75" s="87"/>
      <c r="I75" s="87"/>
      <c r="J75" s="87"/>
      <c r="K75" s="87"/>
      <c r="L75" s="87"/>
      <c r="M75" s="87"/>
      <c r="N75" s="87"/>
      <c r="O75" s="87"/>
      <c r="P75" s="87"/>
      <c r="Q75" s="87"/>
      <c r="R75" s="87"/>
      <c r="S75" s="87"/>
      <c r="T75" s="87"/>
      <c r="U75" s="87"/>
      <c r="V75" s="87"/>
      <c r="W75" s="87"/>
      <c r="X75" s="87"/>
      <c r="Y75" s="87"/>
      <c r="Z75" s="87"/>
    </row>
    <row r="76" spans="1:26">
      <c r="A76" s="87"/>
      <c r="B76" s="87"/>
      <c r="C76" s="87"/>
      <c r="D76" s="87"/>
      <c r="E76" s="87"/>
      <c r="F76" s="87"/>
      <c r="G76" s="87"/>
      <c r="H76" s="87"/>
      <c r="I76" s="87"/>
      <c r="J76" s="87"/>
      <c r="K76" s="87"/>
      <c r="L76" s="87"/>
      <c r="M76" s="87"/>
      <c r="N76" s="87"/>
      <c r="O76" s="87"/>
      <c r="P76" s="87"/>
      <c r="Q76" s="87"/>
      <c r="R76" s="87"/>
      <c r="S76" s="87"/>
      <c r="T76" s="87"/>
      <c r="U76" s="87"/>
      <c r="V76" s="87"/>
      <c r="W76" s="87"/>
      <c r="X76" s="87"/>
      <c r="Y76" s="87"/>
      <c r="Z76" s="87"/>
    </row>
    <row r="77" spans="1:26">
      <c r="A77" s="87"/>
      <c r="B77" s="87"/>
      <c r="C77" s="87"/>
      <c r="D77" s="87"/>
      <c r="E77" s="87"/>
      <c r="F77" s="87"/>
      <c r="G77" s="87"/>
      <c r="H77" s="87"/>
      <c r="I77" s="87"/>
      <c r="J77" s="87"/>
      <c r="K77" s="87"/>
      <c r="L77" s="87"/>
      <c r="M77" s="87"/>
      <c r="N77" s="87"/>
      <c r="O77" s="87"/>
      <c r="P77" s="87"/>
      <c r="Q77" s="87"/>
      <c r="R77" s="87"/>
      <c r="S77" s="87"/>
      <c r="T77" s="87"/>
      <c r="U77" s="87"/>
      <c r="V77" s="87"/>
      <c r="W77" s="87"/>
      <c r="X77" s="87"/>
      <c r="Y77" s="87"/>
      <c r="Z77" s="87"/>
    </row>
    <row r="78" spans="1:26">
      <c r="A78" s="87"/>
      <c r="B78" s="87"/>
      <c r="C78" s="87"/>
      <c r="D78" s="87"/>
      <c r="E78" s="87"/>
      <c r="F78" s="87"/>
      <c r="G78" s="87"/>
      <c r="H78" s="87"/>
      <c r="I78" s="87"/>
      <c r="J78" s="87"/>
      <c r="K78" s="87"/>
      <c r="L78" s="87"/>
      <c r="M78" s="87"/>
      <c r="N78" s="87"/>
      <c r="O78" s="87"/>
      <c r="P78" s="87"/>
      <c r="Q78" s="87"/>
      <c r="R78" s="87"/>
      <c r="S78" s="87"/>
      <c r="T78" s="87"/>
      <c r="U78" s="87"/>
      <c r="V78" s="87"/>
      <c r="W78" s="87"/>
      <c r="X78" s="87"/>
      <c r="Y78" s="87"/>
      <c r="Z78" s="87"/>
    </row>
    <row r="79" spans="1:26">
      <c r="A79" s="87"/>
      <c r="B79" s="87"/>
      <c r="C79" s="87"/>
      <c r="D79" s="87"/>
      <c r="E79" s="87"/>
      <c r="F79" s="87"/>
      <c r="G79" s="87"/>
      <c r="H79" s="87"/>
      <c r="I79" s="87"/>
      <c r="J79" s="87"/>
      <c r="K79" s="87"/>
      <c r="L79" s="87"/>
      <c r="M79" s="87"/>
      <c r="N79" s="87"/>
      <c r="O79" s="87"/>
      <c r="P79" s="87"/>
      <c r="Q79" s="87"/>
      <c r="R79" s="87"/>
      <c r="S79" s="87"/>
      <c r="T79" s="87"/>
      <c r="U79" s="87"/>
      <c r="V79" s="87"/>
      <c r="W79" s="87"/>
      <c r="X79" s="87"/>
      <c r="Y79" s="87"/>
      <c r="Z79" s="87"/>
    </row>
    <row r="80" spans="1:26">
      <c r="A80" s="87"/>
      <c r="B80" s="87"/>
      <c r="C80" s="87"/>
      <c r="D80" s="87"/>
      <c r="E80" s="87"/>
      <c r="F80" s="87"/>
      <c r="G80" s="87"/>
      <c r="H80" s="87"/>
      <c r="I80" s="87"/>
      <c r="J80" s="87"/>
      <c r="K80" s="87"/>
      <c r="L80" s="87"/>
      <c r="M80" s="87"/>
      <c r="N80" s="87"/>
      <c r="O80" s="87"/>
      <c r="P80" s="87"/>
      <c r="Q80" s="87"/>
      <c r="R80" s="87"/>
      <c r="S80" s="87"/>
      <c r="T80" s="87"/>
      <c r="U80" s="87"/>
      <c r="V80" s="87"/>
      <c r="W80" s="87"/>
      <c r="X80" s="87"/>
      <c r="Y80" s="87"/>
      <c r="Z80" s="87"/>
    </row>
    <row r="81" spans="1:26">
      <c r="A81" s="87"/>
      <c r="B81" s="87"/>
      <c r="C81" s="87"/>
      <c r="D81" s="87"/>
      <c r="E81" s="87"/>
      <c r="F81" s="87"/>
      <c r="G81" s="87"/>
      <c r="H81" s="87"/>
      <c r="I81" s="87"/>
      <c r="J81" s="87"/>
      <c r="K81" s="87"/>
      <c r="L81" s="87"/>
      <c r="M81" s="87"/>
      <c r="N81" s="87"/>
      <c r="O81" s="87"/>
      <c r="P81" s="87"/>
      <c r="Q81" s="87"/>
      <c r="R81" s="87"/>
      <c r="S81" s="87"/>
      <c r="T81" s="87"/>
      <c r="U81" s="87"/>
      <c r="V81" s="87"/>
      <c r="W81" s="87"/>
      <c r="X81" s="87"/>
      <c r="Y81" s="87"/>
      <c r="Z81" s="87"/>
    </row>
    <row r="82" spans="1:26">
      <c r="A82" s="87"/>
      <c r="B82" s="87"/>
      <c r="C82" s="87"/>
      <c r="D82" s="87"/>
      <c r="E82" s="87"/>
      <c r="F82" s="87"/>
      <c r="G82" s="87"/>
      <c r="H82" s="87"/>
      <c r="I82" s="87"/>
      <c r="J82" s="87"/>
      <c r="K82" s="87"/>
      <c r="L82" s="87"/>
      <c r="M82" s="87"/>
      <c r="N82" s="87"/>
      <c r="O82" s="87"/>
      <c r="P82" s="87"/>
      <c r="Q82" s="87"/>
      <c r="R82" s="87"/>
      <c r="S82" s="87"/>
      <c r="T82" s="87"/>
      <c r="U82" s="87"/>
      <c r="V82" s="87"/>
      <c r="W82" s="87"/>
      <c r="X82" s="87"/>
      <c r="Y82" s="87"/>
      <c r="Z82" s="87"/>
    </row>
    <row r="83" spans="1:26">
      <c r="A83" s="87"/>
      <c r="B83" s="87"/>
      <c r="C83" s="87"/>
      <c r="D83" s="87"/>
      <c r="E83" s="87"/>
      <c r="F83" s="87"/>
      <c r="G83" s="87"/>
      <c r="H83" s="87"/>
      <c r="I83" s="87"/>
      <c r="J83" s="87"/>
      <c r="K83" s="87"/>
      <c r="L83" s="87"/>
      <c r="M83" s="87"/>
      <c r="N83" s="87"/>
      <c r="O83" s="87"/>
      <c r="P83" s="87"/>
      <c r="Q83" s="87"/>
      <c r="R83" s="87"/>
      <c r="S83" s="87"/>
      <c r="T83" s="87"/>
      <c r="U83" s="87"/>
      <c r="V83" s="87"/>
      <c r="W83" s="87"/>
      <c r="X83" s="87"/>
      <c r="Y83" s="87"/>
      <c r="Z83" s="87"/>
    </row>
    <row r="84" spans="1:26">
      <c r="A84" s="87"/>
      <c r="B84" s="87"/>
      <c r="C84" s="87"/>
      <c r="D84" s="87"/>
      <c r="E84" s="87"/>
      <c r="F84" s="87"/>
      <c r="G84" s="87"/>
      <c r="H84" s="87"/>
      <c r="I84" s="87"/>
      <c r="J84" s="87"/>
      <c r="K84" s="87"/>
      <c r="L84" s="87"/>
      <c r="M84" s="87"/>
      <c r="N84" s="87"/>
      <c r="O84" s="87"/>
      <c r="P84" s="87"/>
      <c r="Q84" s="87"/>
      <c r="R84" s="87"/>
      <c r="S84" s="87"/>
      <c r="T84" s="87"/>
      <c r="U84" s="87"/>
      <c r="V84" s="87"/>
      <c r="W84" s="87"/>
      <c r="X84" s="87"/>
      <c r="Y84" s="87"/>
      <c r="Z84" s="87"/>
    </row>
    <row r="85" spans="1:26">
      <c r="A85" s="87"/>
      <c r="B85" s="87"/>
      <c r="C85" s="87"/>
      <c r="D85" s="87"/>
      <c r="E85" s="87"/>
      <c r="F85" s="87"/>
      <c r="G85" s="87"/>
      <c r="H85" s="87"/>
      <c r="I85" s="87"/>
      <c r="J85" s="87"/>
      <c r="K85" s="87"/>
      <c r="L85" s="87"/>
      <c r="M85" s="87"/>
      <c r="N85" s="87"/>
      <c r="O85" s="87"/>
      <c r="P85" s="87"/>
      <c r="Q85" s="87"/>
      <c r="R85" s="87"/>
      <c r="S85" s="87"/>
      <c r="T85" s="87"/>
      <c r="U85" s="87"/>
      <c r="V85" s="87"/>
      <c r="W85" s="87"/>
      <c r="X85" s="87"/>
      <c r="Y85" s="87"/>
      <c r="Z85" s="87"/>
    </row>
    <row r="86" spans="1:26">
      <c r="A86" s="87"/>
      <c r="B86" s="87"/>
      <c r="C86" s="87"/>
      <c r="D86" s="87"/>
      <c r="E86" s="87"/>
      <c r="F86" s="87"/>
      <c r="G86" s="87"/>
      <c r="H86" s="87"/>
      <c r="I86" s="87"/>
      <c r="J86" s="87"/>
      <c r="K86" s="87"/>
      <c r="L86" s="87"/>
      <c r="M86" s="87"/>
      <c r="N86" s="87"/>
      <c r="O86" s="87"/>
      <c r="P86" s="87"/>
      <c r="Q86" s="87"/>
      <c r="R86" s="87"/>
      <c r="S86" s="87"/>
      <c r="T86" s="87"/>
      <c r="U86" s="87"/>
      <c r="V86" s="87"/>
      <c r="W86" s="87"/>
      <c r="X86" s="87"/>
      <c r="Y86" s="87"/>
      <c r="Z86" s="87"/>
    </row>
    <row r="87" spans="1:26">
      <c r="A87" s="87"/>
      <c r="B87" s="87"/>
      <c r="C87" s="87"/>
      <c r="D87" s="87"/>
      <c r="E87" s="87"/>
      <c r="F87" s="87"/>
      <c r="G87" s="87"/>
      <c r="H87" s="87"/>
      <c r="I87" s="87"/>
      <c r="J87" s="87"/>
      <c r="K87" s="87"/>
      <c r="L87" s="87"/>
      <c r="M87" s="87"/>
      <c r="N87" s="87"/>
      <c r="O87" s="87"/>
      <c r="P87" s="87"/>
      <c r="Q87" s="87"/>
      <c r="R87" s="87"/>
      <c r="S87" s="87"/>
      <c r="T87" s="87"/>
      <c r="U87" s="87"/>
      <c r="V87" s="87"/>
      <c r="W87" s="87"/>
      <c r="X87" s="87"/>
      <c r="Y87" s="87"/>
      <c r="Z87" s="87"/>
    </row>
    <row r="88" spans="1:26">
      <c r="A88" s="87"/>
      <c r="B88" s="87"/>
      <c r="C88" s="87"/>
      <c r="D88" s="87"/>
      <c r="E88" s="87"/>
      <c r="F88" s="87"/>
      <c r="G88" s="87"/>
      <c r="H88" s="87"/>
      <c r="I88" s="87"/>
      <c r="J88" s="87"/>
      <c r="K88" s="87"/>
      <c r="L88" s="87"/>
      <c r="M88" s="87"/>
      <c r="N88" s="87"/>
      <c r="O88" s="87"/>
      <c r="P88" s="87"/>
      <c r="Q88" s="87"/>
      <c r="R88" s="87"/>
      <c r="S88" s="87"/>
      <c r="T88" s="87"/>
      <c r="U88" s="87"/>
      <c r="V88" s="87"/>
      <c r="W88" s="87"/>
      <c r="X88" s="87"/>
      <c r="Y88" s="87"/>
      <c r="Z88" s="87"/>
    </row>
    <row r="89" spans="1:26">
      <c r="A89" s="87"/>
      <c r="B89" s="87"/>
      <c r="C89" s="87"/>
      <c r="D89" s="87"/>
      <c r="E89" s="87"/>
      <c r="F89" s="87"/>
      <c r="G89" s="87"/>
      <c r="H89" s="87"/>
      <c r="I89" s="87"/>
      <c r="J89" s="87"/>
      <c r="K89" s="87"/>
      <c r="L89" s="87"/>
      <c r="M89" s="87"/>
      <c r="N89" s="87"/>
      <c r="O89" s="87"/>
      <c r="P89" s="87"/>
      <c r="Q89" s="87"/>
      <c r="R89" s="87"/>
      <c r="S89" s="87"/>
      <c r="T89" s="87"/>
      <c r="U89" s="87"/>
      <c r="V89" s="87"/>
      <c r="W89" s="87"/>
      <c r="X89" s="87"/>
      <c r="Y89" s="87"/>
      <c r="Z89" s="87"/>
    </row>
    <row r="90" spans="1:26">
      <c r="A90" s="87"/>
      <c r="B90" s="87"/>
      <c r="C90" s="87"/>
      <c r="D90" s="87"/>
      <c r="E90" s="87"/>
      <c r="F90" s="87"/>
      <c r="G90" s="87"/>
      <c r="H90" s="87"/>
      <c r="I90" s="87"/>
      <c r="J90" s="87"/>
      <c r="K90" s="87"/>
      <c r="L90" s="87"/>
      <c r="M90" s="87"/>
      <c r="N90" s="87"/>
      <c r="O90" s="87"/>
      <c r="P90" s="87"/>
      <c r="Q90" s="87"/>
      <c r="R90" s="87"/>
      <c r="S90" s="87"/>
      <c r="T90" s="87"/>
      <c r="U90" s="87"/>
      <c r="V90" s="87"/>
      <c r="W90" s="87"/>
      <c r="X90" s="87"/>
      <c r="Y90" s="87"/>
      <c r="Z90" s="87"/>
    </row>
    <row r="91" spans="1:26">
      <c r="A91" s="87"/>
      <c r="B91" s="87"/>
      <c r="C91" s="87"/>
      <c r="D91" s="87"/>
      <c r="E91" s="87"/>
      <c r="F91" s="87"/>
      <c r="G91" s="87"/>
      <c r="H91" s="87"/>
      <c r="I91" s="87"/>
      <c r="J91" s="87"/>
      <c r="K91" s="87"/>
      <c r="L91" s="87"/>
      <c r="M91" s="87"/>
      <c r="N91" s="87"/>
      <c r="O91" s="87"/>
      <c r="P91" s="87"/>
      <c r="Q91" s="87"/>
      <c r="R91" s="87"/>
      <c r="S91" s="87"/>
      <c r="T91" s="87"/>
      <c r="U91" s="87"/>
      <c r="V91" s="87"/>
      <c r="W91" s="87"/>
      <c r="X91" s="87"/>
      <c r="Y91" s="87"/>
      <c r="Z91" s="87"/>
    </row>
    <row r="92" spans="1:26">
      <c r="A92" s="87"/>
      <c r="B92" s="87"/>
      <c r="C92" s="87"/>
      <c r="D92" s="87"/>
      <c r="E92" s="87"/>
      <c r="F92" s="87"/>
      <c r="G92" s="87"/>
      <c r="H92" s="87"/>
      <c r="I92" s="87"/>
      <c r="J92" s="87"/>
      <c r="K92" s="87"/>
      <c r="L92" s="87"/>
      <c r="M92" s="87"/>
      <c r="N92" s="87"/>
      <c r="O92" s="87"/>
      <c r="P92" s="87"/>
      <c r="Q92" s="87"/>
      <c r="R92" s="87"/>
      <c r="S92" s="87"/>
      <c r="T92" s="87"/>
      <c r="U92" s="87"/>
      <c r="V92" s="87"/>
      <c r="W92" s="87"/>
      <c r="X92" s="87"/>
      <c r="Y92" s="87"/>
      <c r="Z92" s="87"/>
    </row>
    <row r="93" spans="1:26">
      <c r="A93" s="87"/>
      <c r="B93" s="87"/>
      <c r="C93" s="87"/>
      <c r="D93" s="87"/>
      <c r="E93" s="87"/>
      <c r="F93" s="87"/>
      <c r="G93" s="87"/>
      <c r="H93" s="87"/>
      <c r="I93" s="87"/>
      <c r="J93" s="87"/>
      <c r="K93" s="87"/>
      <c r="L93" s="87"/>
      <c r="M93" s="87"/>
      <c r="N93" s="87"/>
      <c r="O93" s="87"/>
      <c r="P93" s="87"/>
      <c r="Q93" s="87"/>
      <c r="R93" s="87"/>
      <c r="S93" s="87"/>
      <c r="T93" s="87"/>
      <c r="U93" s="87"/>
      <c r="V93" s="87"/>
      <c r="W93" s="87"/>
      <c r="X93" s="87"/>
      <c r="Y93" s="87"/>
      <c r="Z93" s="87"/>
    </row>
    <row r="94" spans="1:26">
      <c r="A94" s="87"/>
      <c r="B94" s="87"/>
      <c r="C94" s="87"/>
      <c r="D94" s="87"/>
      <c r="E94" s="87"/>
      <c r="F94" s="87"/>
      <c r="G94" s="87"/>
      <c r="H94" s="87"/>
      <c r="I94" s="87"/>
      <c r="J94" s="87"/>
      <c r="K94" s="87"/>
      <c r="L94" s="87"/>
      <c r="M94" s="87"/>
      <c r="N94" s="87"/>
      <c r="O94" s="87"/>
      <c r="P94" s="87"/>
      <c r="Q94" s="87"/>
      <c r="R94" s="87"/>
      <c r="S94" s="87"/>
      <c r="T94" s="87"/>
      <c r="U94" s="87"/>
      <c r="V94" s="87"/>
      <c r="W94" s="87"/>
      <c r="X94" s="87"/>
      <c r="Y94" s="87"/>
      <c r="Z94" s="87"/>
    </row>
    <row r="95" spans="1:26">
      <c r="A95" s="87"/>
      <c r="B95" s="87"/>
      <c r="C95" s="87"/>
      <c r="D95" s="87"/>
      <c r="E95" s="87"/>
      <c r="F95" s="87"/>
      <c r="G95" s="87"/>
      <c r="H95" s="87"/>
      <c r="I95" s="87"/>
      <c r="J95" s="87"/>
      <c r="K95" s="87"/>
      <c r="L95" s="87"/>
      <c r="M95" s="87"/>
      <c r="N95" s="87"/>
      <c r="O95" s="87"/>
      <c r="P95" s="87"/>
      <c r="Q95" s="87"/>
      <c r="R95" s="87"/>
      <c r="S95" s="87"/>
      <c r="T95" s="87"/>
      <c r="U95" s="87"/>
      <c r="V95" s="87"/>
      <c r="W95" s="87"/>
      <c r="X95" s="87"/>
      <c r="Y95" s="87"/>
      <c r="Z95" s="87"/>
    </row>
    <row r="96" spans="1:26">
      <c r="A96" s="87"/>
      <c r="B96" s="87"/>
      <c r="C96" s="87"/>
      <c r="D96" s="87"/>
      <c r="E96" s="87"/>
      <c r="F96" s="87"/>
      <c r="G96" s="87"/>
      <c r="H96" s="87"/>
      <c r="I96" s="87"/>
      <c r="J96" s="87"/>
      <c r="K96" s="87"/>
      <c r="L96" s="87"/>
      <c r="M96" s="87"/>
      <c r="N96" s="87"/>
      <c r="O96" s="87"/>
      <c r="P96" s="87"/>
      <c r="Q96" s="87"/>
      <c r="R96" s="87"/>
      <c r="S96" s="87"/>
      <c r="T96" s="87"/>
      <c r="U96" s="87"/>
      <c r="V96" s="87"/>
      <c r="W96" s="87"/>
      <c r="X96" s="87"/>
      <c r="Y96" s="87"/>
      <c r="Z96" s="87"/>
    </row>
    <row r="97" spans="1:26">
      <c r="A97" s="87"/>
      <c r="B97" s="87"/>
      <c r="C97" s="87"/>
      <c r="D97" s="87"/>
      <c r="E97" s="87"/>
      <c r="F97" s="87"/>
      <c r="G97" s="87"/>
      <c r="H97" s="87"/>
      <c r="I97" s="87"/>
      <c r="J97" s="87"/>
      <c r="K97" s="87"/>
      <c r="L97" s="87"/>
      <c r="M97" s="87"/>
      <c r="N97" s="87"/>
      <c r="O97" s="87"/>
      <c r="P97" s="87"/>
      <c r="Q97" s="87"/>
      <c r="R97" s="87"/>
      <c r="S97" s="87"/>
      <c r="T97" s="87"/>
      <c r="U97" s="87"/>
      <c r="V97" s="87"/>
      <c r="W97" s="87"/>
      <c r="X97" s="87"/>
      <c r="Y97" s="87"/>
      <c r="Z97" s="87"/>
    </row>
    <row r="98" spans="1:26">
      <c r="A98" s="87"/>
      <c r="B98" s="87"/>
      <c r="C98" s="87"/>
      <c r="D98" s="87"/>
      <c r="E98" s="87"/>
      <c r="F98" s="87"/>
      <c r="G98" s="87"/>
      <c r="H98" s="87"/>
      <c r="I98" s="87"/>
      <c r="J98" s="87"/>
      <c r="K98" s="87"/>
      <c r="L98" s="87"/>
      <c r="M98" s="87"/>
      <c r="N98" s="87"/>
      <c r="O98" s="87"/>
      <c r="P98" s="87"/>
      <c r="Q98" s="87"/>
      <c r="R98" s="87"/>
      <c r="S98" s="87"/>
      <c r="T98" s="87"/>
      <c r="U98" s="87"/>
      <c r="V98" s="87"/>
      <c r="W98" s="87"/>
      <c r="X98" s="87"/>
      <c r="Y98" s="87"/>
      <c r="Z98" s="87"/>
    </row>
    <row r="99" spans="1:26">
      <c r="A99" s="87"/>
      <c r="B99" s="87"/>
      <c r="C99" s="87"/>
      <c r="D99" s="87"/>
      <c r="E99" s="87"/>
      <c r="F99" s="87"/>
      <c r="G99" s="87"/>
      <c r="H99" s="87"/>
      <c r="I99" s="87"/>
      <c r="J99" s="87"/>
      <c r="K99" s="87"/>
      <c r="L99" s="87"/>
      <c r="M99" s="87"/>
      <c r="N99" s="87"/>
      <c r="O99" s="87"/>
      <c r="P99" s="87"/>
      <c r="Q99" s="87"/>
      <c r="R99" s="87"/>
      <c r="S99" s="87"/>
      <c r="T99" s="87"/>
      <c r="U99" s="87"/>
      <c r="V99" s="87"/>
      <c r="W99" s="87"/>
      <c r="X99" s="87"/>
      <c r="Y99" s="87"/>
      <c r="Z99" s="87"/>
    </row>
    <row r="100" spans="1:26">
      <c r="A100" s="87"/>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row>
    <row r="101" spans="1:26">
      <c r="A101" s="87"/>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row>
  </sheetData>
  <mergeCells count="1">
    <mergeCell ref="B5:M9"/>
  </mergeCells>
  <hyperlinks>
    <hyperlink ref="C33" location="'Graphique 1'!A1" display="Graphique 1" xr:uid="{00000000-0004-0000-0000-000000000000}"/>
    <hyperlink ref="C34" location="'Graphique 2'!A1" display="Graphique 2" xr:uid="{00000000-0004-0000-0000-000001000000}"/>
    <hyperlink ref="C35" location="'Graphique 3'!A1" display="Graphique 3" xr:uid="{00000000-0004-0000-0000-000002000000}"/>
    <hyperlink ref="C36" location="'Graphique 4'!A1" display="Graphique 4" xr:uid="{00000000-0004-0000-0000-000003000000}"/>
    <hyperlink ref="C37" location="'Graphique 5'!A1" display="Graphique 5" xr:uid="{00000000-0004-0000-0000-000004000000}"/>
    <hyperlink ref="C38" location="'Graphique 6'!A1" display="Graphique 6" xr:uid="{00000000-0004-0000-0000-000005000000}"/>
    <hyperlink ref="C39" location="'Graphique 7'!A1" display="Graphique 7" xr:uid="{00000000-0004-0000-0000-000006000000}"/>
    <hyperlink ref="C21" location="'Part PIB'!A1" display="Part des impôts dans le PIB et les PO" xr:uid="{00000000-0004-0000-0000-000007000000}"/>
    <hyperlink ref="C23" location="Distribution!A1" display="Distribution des revenus et part des impôts" xr:uid="{00000000-0004-0000-0000-000008000000}"/>
    <hyperlink ref="C22" location="Top!A1" display="Taux et seuils supérieurs de revenus" xr:uid="{00000000-0004-0000-0000-000009000000}"/>
    <hyperlink ref="C24" location="Inflation!A1" display="Inflation" xr:uid="{00000000-0004-0000-0000-00000A000000}"/>
    <hyperlink ref="C25" location="Foyers!A1" display="Foyers imposables" xr:uid="{00000000-0004-0000-0000-00000B000000}"/>
    <hyperlink ref="C26" location="'CSG - CRDS'!A1" display="Part de la CSG dans le PIB" xr:uid="{00000000-0004-0000-0000-00000C000000}"/>
    <hyperlink ref="C27" location="'Données Villa'!A1" display="Séries historique de comptabilité nationale" xr:uid="{00000000-0004-0000-0000-00000D000000}"/>
    <hyperlink ref="C28" location="'UK series'!A1" display="UK macro series" xr:uid="{00000000-0004-0000-0000-00000E000000}"/>
    <hyperlink ref="C29" location="'Top rates'!A1" display="Top personal income tax rates in Europe" xr:uid="{00000000-0004-0000-0000-00000F000000}"/>
    <hyperlink ref="C30" location="'Tax wedges'!A1" display="Tax wedges for a single worker with 67 % of average earnings, no children" xr:uid="{00000000-0004-0000-0000-000010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I112"/>
  <sheetViews>
    <sheetView zoomScaleNormal="100" workbookViewId="0">
      <pane xSplit="1" ySplit="8" topLeftCell="B54" activePane="bottomRight" state="frozen"/>
      <selection pane="topRight" activeCell="B1" sqref="B1"/>
      <selection pane="bottomLeft" activeCell="A8" sqref="A8"/>
      <selection pane="bottomRight" activeCell="J64" sqref="J64"/>
    </sheetView>
  </sheetViews>
  <sheetFormatPr baseColWidth="10" defaultRowHeight="15"/>
  <cols>
    <col min="2" max="2" width="14.140625" customWidth="1"/>
    <col min="3" max="3" width="13.85546875" bestFit="1" customWidth="1"/>
    <col min="4" max="4" width="9.140625" style="1" customWidth="1"/>
    <col min="5" max="5" width="9.42578125" style="1" customWidth="1"/>
    <col min="6" max="6" width="12.7109375" style="1" customWidth="1"/>
  </cols>
  <sheetData>
    <row r="1" spans="1:9">
      <c r="A1" s="111" t="s">
        <v>410</v>
      </c>
      <c r="B1" s="111" t="s">
        <v>420</v>
      </c>
      <c r="C1" s="109"/>
      <c r="D1" s="268"/>
      <c r="E1" s="268"/>
      <c r="F1" s="268"/>
      <c r="G1" s="269"/>
    </row>
    <row r="2" spans="1:9">
      <c r="A2" s="113" t="s">
        <v>413</v>
      </c>
      <c r="B2" s="91" t="s">
        <v>522</v>
      </c>
      <c r="C2" s="58"/>
      <c r="D2" s="126"/>
      <c r="E2" s="126"/>
      <c r="F2" s="126"/>
      <c r="G2" s="138"/>
    </row>
    <row r="3" spans="1:9">
      <c r="A3" s="110" t="s">
        <v>415</v>
      </c>
      <c r="B3" s="91" t="s">
        <v>523</v>
      </c>
      <c r="C3" s="58"/>
      <c r="D3" s="126"/>
      <c r="E3" s="126"/>
      <c r="F3" s="126"/>
      <c r="G3" s="138"/>
    </row>
    <row r="4" spans="1:9">
      <c r="A4" s="110"/>
      <c r="B4" s="91" t="s">
        <v>416</v>
      </c>
      <c r="C4" s="58"/>
      <c r="D4" s="126"/>
      <c r="E4" s="126"/>
      <c r="F4" s="126"/>
      <c r="G4" s="138"/>
    </row>
    <row r="5" spans="1:9">
      <c r="A5" s="110"/>
      <c r="B5" s="91" t="s">
        <v>520</v>
      </c>
      <c r="C5" s="58"/>
      <c r="D5" s="126"/>
      <c r="E5" s="126"/>
      <c r="F5" s="126"/>
      <c r="G5" s="138"/>
    </row>
    <row r="6" spans="1:9">
      <c r="A6" s="113"/>
      <c r="B6" s="240"/>
      <c r="C6" s="117"/>
      <c r="D6" s="273"/>
      <c r="E6" s="273"/>
      <c r="F6" s="273"/>
      <c r="G6" s="182"/>
    </row>
    <row r="7" spans="1:9">
      <c r="A7" s="129" t="s">
        <v>412</v>
      </c>
      <c r="B7" s="313" t="s">
        <v>419</v>
      </c>
      <c r="C7" s="314"/>
      <c r="D7" s="131" t="s">
        <v>418</v>
      </c>
      <c r="E7" s="313" t="s">
        <v>131</v>
      </c>
      <c r="F7" s="314"/>
      <c r="G7" s="131" t="s">
        <v>418</v>
      </c>
    </row>
    <row r="8" spans="1:9" ht="30" customHeight="1">
      <c r="A8" s="107"/>
      <c r="B8" s="124" t="s">
        <v>377</v>
      </c>
      <c r="C8" s="124" t="s">
        <v>376</v>
      </c>
      <c r="D8" s="271" t="s">
        <v>417</v>
      </c>
      <c r="E8" s="271" t="s">
        <v>375</v>
      </c>
      <c r="F8" s="271" t="s">
        <v>524</v>
      </c>
      <c r="G8" s="271" t="s">
        <v>512</v>
      </c>
      <c r="H8" s="325" t="s">
        <v>525</v>
      </c>
      <c r="I8" s="325"/>
    </row>
    <row r="9" spans="1:9">
      <c r="A9" s="119">
        <v>1911</v>
      </c>
      <c r="B9" s="136"/>
      <c r="C9" s="270"/>
      <c r="D9" s="135"/>
      <c r="E9" s="134"/>
      <c r="F9" s="133"/>
      <c r="G9" s="190">
        <v>41.315655</v>
      </c>
      <c r="H9" s="106"/>
      <c r="I9" s="333" t="s">
        <v>519</v>
      </c>
    </row>
    <row r="10" spans="1:9">
      <c r="A10" s="119">
        <v>1912</v>
      </c>
      <c r="B10" s="136"/>
      <c r="C10" s="270"/>
      <c r="D10" s="135"/>
      <c r="E10" s="134"/>
      <c r="F10" s="133"/>
      <c r="G10" s="190">
        <v>41.112685999999997</v>
      </c>
      <c r="H10" s="106"/>
      <c r="I10" s="328"/>
    </row>
    <row r="11" spans="1:9">
      <c r="A11" s="119">
        <v>1913</v>
      </c>
      <c r="B11" s="136"/>
      <c r="C11" s="135"/>
      <c r="D11" s="135"/>
      <c r="E11" s="134"/>
      <c r="F11" s="133"/>
      <c r="G11" s="190">
        <v>43.901763000000003</v>
      </c>
      <c r="H11" s="106"/>
      <c r="I11" s="328"/>
    </row>
    <row r="12" spans="1:9">
      <c r="A12" s="119">
        <v>1914</v>
      </c>
      <c r="B12" s="136">
        <v>2.6923076923076925</v>
      </c>
      <c r="C12" s="135"/>
      <c r="D12" s="135">
        <v>110</v>
      </c>
      <c r="E12" s="272">
        <f t="shared" ref="E12:E74" si="0">G12/1000/B12</f>
        <v>2.2071708657142853E-2</v>
      </c>
      <c r="F12" s="133">
        <f>D12/1000/B12</f>
        <v>4.0857142857142856E-2</v>
      </c>
      <c r="G12" s="190">
        <v>59.423831</v>
      </c>
      <c r="H12" s="106"/>
      <c r="I12" s="328"/>
    </row>
    <row r="13" spans="1:9">
      <c r="A13" s="119">
        <v>1915</v>
      </c>
      <c r="B13" s="136">
        <v>3.0555555555555558</v>
      </c>
      <c r="C13" s="135"/>
      <c r="D13" s="135">
        <v>164</v>
      </c>
      <c r="E13" s="272">
        <f t="shared" si="0"/>
        <v>3.6776597236363631E-2</v>
      </c>
      <c r="F13" s="133">
        <f t="shared" ref="F13:F43" si="1">D13/1000/B13</f>
        <v>5.3672727272727268E-2</v>
      </c>
      <c r="G13" s="190">
        <v>112.372936</v>
      </c>
      <c r="H13" s="106"/>
      <c r="I13" s="328"/>
    </row>
    <row r="14" spans="1:9">
      <c r="A14" s="119">
        <v>1916</v>
      </c>
      <c r="B14" s="136">
        <v>3.442622950819672</v>
      </c>
      <c r="C14" s="135"/>
      <c r="D14" s="135">
        <v>342</v>
      </c>
      <c r="E14" s="272">
        <f t="shared" si="0"/>
        <v>5.4184858947619048E-2</v>
      </c>
      <c r="F14" s="133">
        <f t="shared" si="1"/>
        <v>9.9342857142857149E-2</v>
      </c>
      <c r="G14" s="190">
        <v>186.538039</v>
      </c>
      <c r="H14" s="106"/>
      <c r="I14" s="328"/>
    </row>
    <row r="15" spans="1:9">
      <c r="A15" s="119">
        <v>1917</v>
      </c>
      <c r="B15" s="136">
        <v>4.4444444444444446</v>
      </c>
      <c r="C15" s="135"/>
      <c r="D15" s="135">
        <v>484</v>
      </c>
      <c r="E15" s="272">
        <f t="shared" si="0"/>
        <v>4.834282275E-2</v>
      </c>
      <c r="F15" s="133">
        <f t="shared" si="1"/>
        <v>0.1089</v>
      </c>
      <c r="G15" s="190">
        <v>214.85699</v>
      </c>
      <c r="H15" s="106"/>
      <c r="I15" s="328"/>
    </row>
    <row r="16" spans="1:9">
      <c r="A16" s="119">
        <v>1918</v>
      </c>
      <c r="B16" s="136">
        <v>5.1754385964912277</v>
      </c>
      <c r="C16" s="135"/>
      <c r="D16" s="135">
        <v>599</v>
      </c>
      <c r="E16" s="272">
        <f t="shared" si="0"/>
        <v>4.979438828135594E-2</v>
      </c>
      <c r="F16" s="133">
        <f t="shared" si="1"/>
        <v>0.11573898305084745</v>
      </c>
      <c r="G16" s="190">
        <v>257.70779900000002</v>
      </c>
      <c r="H16" s="106"/>
      <c r="I16" s="328"/>
    </row>
    <row r="17" spans="1:9">
      <c r="A17" s="119">
        <v>1919</v>
      </c>
      <c r="B17" s="136">
        <v>5.4411764705882355</v>
      </c>
      <c r="C17" s="135"/>
      <c r="D17" s="135">
        <v>690</v>
      </c>
      <c r="E17" s="272">
        <f t="shared" si="0"/>
        <v>5.8264876486486483E-2</v>
      </c>
      <c r="F17" s="133">
        <f t="shared" si="1"/>
        <v>0.1268108108108108</v>
      </c>
      <c r="G17" s="103">
        <v>317.02947499999999</v>
      </c>
      <c r="H17" s="327" t="s">
        <v>518</v>
      </c>
      <c r="I17" s="328"/>
    </row>
    <row r="18" spans="1:9">
      <c r="A18" s="119">
        <v>1920</v>
      </c>
      <c r="B18" s="136">
        <v>5.8646616541353387</v>
      </c>
      <c r="C18" s="135"/>
      <c r="D18" s="135">
        <v>702</v>
      </c>
      <c r="E18" s="272">
        <f t="shared" si="0"/>
        <v>5.8087807633333335E-2</v>
      </c>
      <c r="F18" s="133">
        <f t="shared" si="1"/>
        <v>0.11969999999999999</v>
      </c>
      <c r="G18" s="103">
        <v>340.66533800000002</v>
      </c>
      <c r="H18" s="334"/>
      <c r="I18" s="331"/>
    </row>
    <row r="19" spans="1:9">
      <c r="A19" s="119">
        <v>1921</v>
      </c>
      <c r="B19" s="136">
        <v>5.0666666666666664</v>
      </c>
      <c r="C19" s="135"/>
      <c r="D19" s="135">
        <v>610</v>
      </c>
      <c r="E19" s="272">
        <f t="shared" si="0"/>
        <v>6.6105325657894745E-2</v>
      </c>
      <c r="F19" s="133">
        <f t="shared" si="1"/>
        <v>0.12039473684210526</v>
      </c>
      <c r="G19" s="190">
        <v>334.93365</v>
      </c>
      <c r="H19" s="328"/>
      <c r="I19" s="106"/>
    </row>
    <row r="20" spans="1:9">
      <c r="A20" s="119">
        <v>1922</v>
      </c>
      <c r="B20" s="136">
        <v>4.5294117647058822</v>
      </c>
      <c r="C20" s="135"/>
      <c r="D20" s="135">
        <v>552</v>
      </c>
      <c r="E20" s="272">
        <f t="shared" si="0"/>
        <v>6.9407362441558443E-2</v>
      </c>
      <c r="F20" s="133">
        <f t="shared" si="1"/>
        <v>0.12187012987012988</v>
      </c>
      <c r="G20" s="87">
        <v>314.37452400000001</v>
      </c>
      <c r="H20" s="328"/>
      <c r="I20" s="106"/>
    </row>
    <row r="21" spans="1:9">
      <c r="A21" s="119">
        <v>1923</v>
      </c>
      <c r="B21" s="136">
        <v>4.2777777777777777</v>
      </c>
      <c r="C21" s="135"/>
      <c r="D21" s="135">
        <v>494</v>
      </c>
      <c r="E21" s="272">
        <f t="shared" si="0"/>
        <v>6.345189981818182E-2</v>
      </c>
      <c r="F21" s="133">
        <f t="shared" si="1"/>
        <v>0.11548051948051948</v>
      </c>
      <c r="G21" s="87">
        <v>271.43312700000001</v>
      </c>
      <c r="H21" s="328"/>
      <c r="I21" s="106"/>
    </row>
    <row r="22" spans="1:9">
      <c r="A22" s="119">
        <v>1924</v>
      </c>
      <c r="B22" s="136">
        <v>4.3181818181818183</v>
      </c>
      <c r="C22" s="135"/>
      <c r="D22" s="135">
        <v>477</v>
      </c>
      <c r="E22" s="272">
        <f t="shared" si="0"/>
        <v>6.3789871663157888E-2</v>
      </c>
      <c r="F22" s="133">
        <f t="shared" si="1"/>
        <v>0.11046315789473683</v>
      </c>
      <c r="G22" s="87">
        <v>275.45626399999998</v>
      </c>
      <c r="H22" s="328"/>
      <c r="I22" s="106"/>
    </row>
    <row r="23" spans="1:9">
      <c r="A23" s="119">
        <v>1925</v>
      </c>
      <c r="B23" s="136">
        <v>4.5508982035928147</v>
      </c>
      <c r="C23" s="135"/>
      <c r="D23" s="135">
        <v>465</v>
      </c>
      <c r="E23" s="272">
        <f t="shared" si="0"/>
        <v>5.6706378269736832E-2</v>
      </c>
      <c r="F23" s="133">
        <f t="shared" si="1"/>
        <v>0.10217763157894737</v>
      </c>
      <c r="G23" s="87">
        <v>258.064955</v>
      </c>
      <c r="H23" s="328"/>
      <c r="I23" s="106"/>
    </row>
    <row r="24" spans="1:9">
      <c r="A24" s="119">
        <v>1926</v>
      </c>
      <c r="B24" s="136">
        <v>4.3428571428571425</v>
      </c>
      <c r="C24" s="135"/>
      <c r="D24" s="135">
        <v>450</v>
      </c>
      <c r="E24" s="272">
        <f t="shared" si="0"/>
        <v>5.2991811710526318E-2</v>
      </c>
      <c r="F24" s="133">
        <f t="shared" si="1"/>
        <v>0.1036184210526316</v>
      </c>
      <c r="G24" s="87">
        <v>230.13586799999999</v>
      </c>
      <c r="H24" s="328"/>
      <c r="I24" s="106"/>
    </row>
    <row r="25" spans="1:9">
      <c r="A25" s="119">
        <v>1927</v>
      </c>
      <c r="B25" s="136">
        <v>4.5508982035928147</v>
      </c>
      <c r="C25" s="135"/>
      <c r="D25" s="135">
        <v>453</v>
      </c>
      <c r="E25" s="272">
        <f t="shared" si="0"/>
        <v>5.5702271652631571E-2</v>
      </c>
      <c r="F25" s="133">
        <f t="shared" si="1"/>
        <v>9.9540789473684207E-2</v>
      </c>
      <c r="G25" s="87">
        <v>253.49536800000001</v>
      </c>
      <c r="H25" s="328"/>
      <c r="I25" s="106"/>
    </row>
    <row r="26" spans="1:9">
      <c r="A26" s="119">
        <v>1928</v>
      </c>
      <c r="B26" s="136">
        <v>4.5454545454545459</v>
      </c>
      <c r="C26" s="135"/>
      <c r="D26" s="135">
        <v>450</v>
      </c>
      <c r="E26" s="272">
        <f t="shared" si="0"/>
        <v>5.2200360519999996E-2</v>
      </c>
      <c r="F26" s="133">
        <f t="shared" si="1"/>
        <v>9.8999999999999991E-2</v>
      </c>
      <c r="G26" s="87">
        <v>237.27436599999999</v>
      </c>
      <c r="H26" s="331"/>
      <c r="I26" s="106"/>
    </row>
    <row r="27" spans="1:9">
      <c r="A27" s="119">
        <v>1929</v>
      </c>
      <c r="B27" s="136">
        <v>4.6296296296296298</v>
      </c>
      <c r="C27" s="135"/>
      <c r="D27" s="135">
        <v>455</v>
      </c>
      <c r="E27" s="272">
        <f t="shared" si="0"/>
        <v>5.1380579231999998E-2</v>
      </c>
      <c r="F27" s="133">
        <f t="shared" si="1"/>
        <v>9.8280000000000006E-2</v>
      </c>
      <c r="G27" s="87">
        <v>237.873052</v>
      </c>
      <c r="H27" s="333" t="s">
        <v>517</v>
      </c>
      <c r="I27" s="106"/>
    </row>
    <row r="28" spans="1:9" ht="15" customHeight="1">
      <c r="A28" s="119">
        <v>1930</v>
      </c>
      <c r="B28" s="136">
        <v>4.6296296296296298</v>
      </c>
      <c r="C28" s="135"/>
      <c r="D28" s="135">
        <v>466</v>
      </c>
      <c r="E28" s="272">
        <f t="shared" si="0"/>
        <v>5.5153289663999995E-2</v>
      </c>
      <c r="F28" s="133">
        <f t="shared" si="1"/>
        <v>0.10065600000000001</v>
      </c>
      <c r="G28" s="87">
        <v>255.339304</v>
      </c>
      <c r="H28" s="328"/>
      <c r="I28" s="106"/>
    </row>
    <row r="29" spans="1:9">
      <c r="A29" s="119">
        <v>1931</v>
      </c>
      <c r="B29" s="136">
        <v>4.2774566473988438</v>
      </c>
      <c r="C29" s="135"/>
      <c r="D29" s="135">
        <v>480</v>
      </c>
      <c r="E29" s="272">
        <f t="shared" si="0"/>
        <v>6.741980498513514E-2</v>
      </c>
      <c r="F29" s="133">
        <f t="shared" si="1"/>
        <v>0.11221621621621622</v>
      </c>
      <c r="G29" s="87">
        <v>288.38529299999999</v>
      </c>
      <c r="H29" s="328"/>
      <c r="I29" s="106"/>
    </row>
    <row r="30" spans="1:9">
      <c r="A30" s="119">
        <v>1932</v>
      </c>
      <c r="B30" s="136">
        <v>4.1807909604519775</v>
      </c>
      <c r="C30" s="135"/>
      <c r="D30" s="135">
        <v>511</v>
      </c>
      <c r="E30" s="272">
        <f t="shared" si="0"/>
        <v>5.9931236785135129E-2</v>
      </c>
      <c r="F30" s="133">
        <f t="shared" si="1"/>
        <v>0.12222567567567567</v>
      </c>
      <c r="G30" s="87">
        <v>250.55997300000001</v>
      </c>
      <c r="H30" s="328"/>
      <c r="I30" s="106"/>
    </row>
    <row r="31" spans="1:9">
      <c r="A31" s="119">
        <v>1933</v>
      </c>
      <c r="B31" s="136">
        <v>4.1530054644808745</v>
      </c>
      <c r="C31" s="135"/>
      <c r="D31" s="135">
        <v>487</v>
      </c>
      <c r="E31" s="272">
        <f t="shared" si="0"/>
        <v>5.5048683406578938E-2</v>
      </c>
      <c r="F31" s="133">
        <f t="shared" si="1"/>
        <v>0.11726447368421052</v>
      </c>
      <c r="G31" s="87">
        <v>228.61748299999999</v>
      </c>
      <c r="H31" s="328"/>
      <c r="I31" s="106"/>
    </row>
    <row r="32" spans="1:9">
      <c r="A32" s="119">
        <v>1934</v>
      </c>
      <c r="B32" s="136">
        <v>4.406779661016949</v>
      </c>
      <c r="C32" s="135"/>
      <c r="D32" s="135">
        <v>481</v>
      </c>
      <c r="E32" s="272">
        <f t="shared" si="0"/>
        <v>5.2014164680769241E-2</v>
      </c>
      <c r="F32" s="133">
        <f t="shared" si="1"/>
        <v>0.10915</v>
      </c>
      <c r="G32" s="87">
        <v>229.21496300000001</v>
      </c>
      <c r="H32" s="328"/>
      <c r="I32" s="106"/>
    </row>
    <row r="33" spans="1:9">
      <c r="A33" s="119">
        <v>1935</v>
      </c>
      <c r="B33" s="136">
        <v>4.6428571428571432</v>
      </c>
      <c r="C33" s="135"/>
      <c r="D33" s="135">
        <v>468</v>
      </c>
      <c r="E33" s="272">
        <f t="shared" si="0"/>
        <v>5.1124194584615382E-2</v>
      </c>
      <c r="F33" s="133">
        <f t="shared" si="1"/>
        <v>0.1008</v>
      </c>
      <c r="G33" s="87">
        <v>237.36233200000001</v>
      </c>
      <c r="H33" s="328"/>
      <c r="I33" s="106"/>
    </row>
    <row r="34" spans="1:9">
      <c r="A34" s="119">
        <v>1936</v>
      </c>
      <c r="B34" s="136">
        <v>4.8148148148148149</v>
      </c>
      <c r="C34" s="135"/>
      <c r="D34" s="135">
        <v>477</v>
      </c>
      <c r="E34" s="272">
        <f t="shared" si="0"/>
        <v>5.338453915384616E-2</v>
      </c>
      <c r="F34" s="133">
        <f t="shared" si="1"/>
        <v>9.9069230769230771E-2</v>
      </c>
      <c r="G34" s="87">
        <v>257.03667000000002</v>
      </c>
      <c r="H34" s="328"/>
      <c r="I34" s="106"/>
    </row>
    <row r="35" spans="1:9">
      <c r="A35" s="119">
        <v>1937</v>
      </c>
      <c r="B35" s="136">
        <v>5.2</v>
      </c>
      <c r="C35" s="135"/>
      <c r="D35" s="135">
        <v>527</v>
      </c>
      <c r="E35" s="272">
        <f t="shared" si="0"/>
        <v>5.7281066923076926E-2</v>
      </c>
      <c r="F35" s="133">
        <f t="shared" si="1"/>
        <v>0.10134615384615385</v>
      </c>
      <c r="G35" s="103">
        <v>297.86154800000003</v>
      </c>
      <c r="H35" s="328"/>
      <c r="I35" s="330" t="s">
        <v>515</v>
      </c>
    </row>
    <row r="36" spans="1:9">
      <c r="A36" s="119">
        <v>1938</v>
      </c>
      <c r="B36" s="136">
        <v>6.1224489795918364</v>
      </c>
      <c r="C36" s="135"/>
      <c r="D36" s="135">
        <v>573</v>
      </c>
      <c r="E36" s="272">
        <f t="shared" si="0"/>
        <v>5.4888546253333337E-2</v>
      </c>
      <c r="F36" s="133">
        <f t="shared" si="1"/>
        <v>9.3589999999999993E-2</v>
      </c>
      <c r="G36" s="103">
        <v>336.052324</v>
      </c>
      <c r="H36" s="331"/>
      <c r="I36" s="332"/>
    </row>
    <row r="37" spans="1:9">
      <c r="A37" s="119">
        <v>1939</v>
      </c>
      <c r="B37" s="136">
        <v>5.0354609929078018</v>
      </c>
      <c r="C37" s="135"/>
      <c r="D37" s="135">
        <v>625</v>
      </c>
      <c r="E37" s="272">
        <f t="shared" si="0"/>
        <v>7.7767040505633794E-2</v>
      </c>
      <c r="F37" s="133">
        <f t="shared" si="1"/>
        <v>0.12411971830985914</v>
      </c>
      <c r="G37" s="87">
        <v>391.59289899999999</v>
      </c>
      <c r="H37" s="106"/>
      <c r="I37" s="328"/>
    </row>
    <row r="38" spans="1:9">
      <c r="A38" s="119">
        <v>1940</v>
      </c>
      <c r="B38" s="136">
        <v>6.5289256198347108</v>
      </c>
      <c r="C38" s="135"/>
      <c r="D38" s="135">
        <v>827</v>
      </c>
      <c r="E38" s="272">
        <f t="shared" si="0"/>
        <v>8.1294409969620257E-2</v>
      </c>
      <c r="F38" s="133">
        <f t="shared" si="1"/>
        <v>0.12666708860759493</v>
      </c>
      <c r="G38" s="87">
        <v>530.76515600000005</v>
      </c>
      <c r="H38" s="106"/>
      <c r="I38" s="328"/>
    </row>
    <row r="39" spans="1:9">
      <c r="A39" s="119">
        <v>1941</v>
      </c>
      <c r="B39" s="136">
        <v>7.9389312977099236</v>
      </c>
      <c r="C39" s="135"/>
      <c r="D39" s="135">
        <v>1274</v>
      </c>
      <c r="E39" s="272">
        <f t="shared" si="0"/>
        <v>9.7678804604807698E-2</v>
      </c>
      <c r="F39" s="133">
        <f t="shared" si="1"/>
        <v>0.16047500000000001</v>
      </c>
      <c r="G39" s="87">
        <v>775.46531900000002</v>
      </c>
      <c r="H39" s="106"/>
      <c r="I39" s="328"/>
    </row>
    <row r="40" spans="1:9">
      <c r="A40" s="119">
        <v>1942</v>
      </c>
      <c r="B40" s="136">
        <v>8.724832214765101</v>
      </c>
      <c r="C40" s="135"/>
      <c r="D40" s="135">
        <v>1569</v>
      </c>
      <c r="E40" s="272">
        <f t="shared" si="0"/>
        <v>0.11545350537461536</v>
      </c>
      <c r="F40" s="133">
        <f t="shared" si="1"/>
        <v>0.17983153846153846</v>
      </c>
      <c r="G40" s="87">
        <v>1007.312463</v>
      </c>
      <c r="H40" s="106"/>
      <c r="I40" s="328"/>
    </row>
    <row r="41" spans="1:9">
      <c r="A41" s="119">
        <v>1943</v>
      </c>
      <c r="B41" s="136">
        <v>9.4047619047619051</v>
      </c>
      <c r="C41" s="135"/>
      <c r="D41" s="135">
        <v>1963</v>
      </c>
      <c r="E41" s="272">
        <f t="shared" si="0"/>
        <v>0.12576904125569621</v>
      </c>
      <c r="F41" s="133">
        <f t="shared" si="1"/>
        <v>0.20872405063291138</v>
      </c>
      <c r="G41" s="87">
        <v>1182.827888</v>
      </c>
      <c r="H41" s="106"/>
      <c r="I41" s="328"/>
    </row>
    <row r="42" spans="1:9">
      <c r="A42" s="119">
        <v>1944</v>
      </c>
      <c r="B42" s="136">
        <v>9.5876288659793829</v>
      </c>
      <c r="C42" s="135"/>
      <c r="D42" s="135">
        <v>2164</v>
      </c>
      <c r="E42" s="272">
        <f t="shared" si="0"/>
        <v>0.13659444376774191</v>
      </c>
      <c r="F42" s="133">
        <f t="shared" si="1"/>
        <v>0.22570752688172041</v>
      </c>
      <c r="G42" s="87">
        <v>1309.6168319999999</v>
      </c>
      <c r="H42" s="106"/>
      <c r="I42" s="328"/>
    </row>
    <row r="43" spans="1:9">
      <c r="A43" s="119">
        <v>1945</v>
      </c>
      <c r="B43" s="136">
        <v>9.2241379310344822</v>
      </c>
      <c r="C43" s="135"/>
      <c r="D43" s="135">
        <v>2191</v>
      </c>
      <c r="E43" s="272">
        <f t="shared" si="0"/>
        <v>0.14867639786542056</v>
      </c>
      <c r="F43" s="133">
        <f t="shared" si="1"/>
        <v>0.23752897196261682</v>
      </c>
      <c r="G43" s="87">
        <v>1371.411601</v>
      </c>
      <c r="H43" s="106"/>
      <c r="I43" s="328"/>
    </row>
    <row r="44" spans="1:9">
      <c r="A44" s="119">
        <v>1946</v>
      </c>
      <c r="B44" s="136">
        <v>9.8015873015873023</v>
      </c>
      <c r="C44" s="135"/>
      <c r="D44" s="135">
        <v>2041</v>
      </c>
      <c r="E44" s="272">
        <f t="shared" si="0"/>
        <v>0.11789774507368422</v>
      </c>
      <c r="F44" s="133">
        <f t="shared" ref="F44:F67" si="2">D44/1000/B44</f>
        <v>0.20823157894736841</v>
      </c>
      <c r="G44" s="87">
        <v>1155.585041</v>
      </c>
      <c r="H44" s="106"/>
      <c r="I44" s="331"/>
    </row>
    <row r="45" spans="1:9">
      <c r="A45" s="119">
        <v>1947</v>
      </c>
      <c r="B45" s="136">
        <v>10.448979591836734</v>
      </c>
      <c r="C45" s="135"/>
      <c r="D45" s="135">
        <v>1904</v>
      </c>
      <c r="E45" s="272">
        <f t="shared" si="0"/>
        <v>0.11431595176367187</v>
      </c>
      <c r="F45" s="133">
        <f t="shared" si="2"/>
        <v>0.18221875000000001</v>
      </c>
      <c r="G45" s="87">
        <v>1194.4850469999999</v>
      </c>
      <c r="H45" s="333" t="s">
        <v>516</v>
      </c>
      <c r="I45" s="106"/>
    </row>
    <row r="46" spans="1:9" ht="15" customHeight="1">
      <c r="A46" s="119">
        <v>1948</v>
      </c>
      <c r="B46" s="136">
        <v>11.797235023041475</v>
      </c>
      <c r="C46" s="135"/>
      <c r="D46" s="135">
        <v>2160</v>
      </c>
      <c r="E46" s="272">
        <f t="shared" si="0"/>
        <v>0.11531642222460937</v>
      </c>
      <c r="F46" s="133">
        <f t="shared" si="2"/>
        <v>0.18309375</v>
      </c>
      <c r="G46" s="87">
        <v>1360.414935</v>
      </c>
      <c r="H46" s="328"/>
      <c r="I46" s="106"/>
    </row>
    <row r="47" spans="1:9">
      <c r="A47" s="119">
        <v>1949</v>
      </c>
      <c r="B47" s="136">
        <v>12.537313432835822</v>
      </c>
      <c r="C47" s="135"/>
      <c r="D47" s="135">
        <v>2485</v>
      </c>
      <c r="E47" s="272">
        <f t="shared" si="0"/>
        <v>0.11459515873928572</v>
      </c>
      <c r="F47" s="133">
        <f t="shared" si="2"/>
        <v>0.19820833333333332</v>
      </c>
      <c r="G47" s="87">
        <v>1436.7154230000001</v>
      </c>
      <c r="H47" s="328"/>
      <c r="I47" s="106"/>
    </row>
    <row r="48" spans="1:9">
      <c r="A48" s="119">
        <v>1950</v>
      </c>
      <c r="B48" s="136">
        <v>13.096446700507615</v>
      </c>
      <c r="C48" s="135"/>
      <c r="D48" s="135">
        <v>2441</v>
      </c>
      <c r="E48" s="272">
        <f t="shared" si="0"/>
        <v>0.10798446054418603</v>
      </c>
      <c r="F48" s="133">
        <f t="shared" si="2"/>
        <v>0.18638643410852712</v>
      </c>
      <c r="G48" s="87">
        <v>1414.212732</v>
      </c>
      <c r="H48" s="328"/>
      <c r="I48" s="106"/>
    </row>
    <row r="49" spans="1:9">
      <c r="A49" s="119">
        <v>1951</v>
      </c>
      <c r="B49" s="136">
        <v>14.55056179775281</v>
      </c>
      <c r="C49" s="135"/>
      <c r="D49" s="135">
        <v>2572</v>
      </c>
      <c r="E49" s="272">
        <f t="shared" si="0"/>
        <v>0.11561423636988417</v>
      </c>
      <c r="F49" s="133">
        <f t="shared" si="2"/>
        <v>0.17676293436293436</v>
      </c>
      <c r="G49" s="87">
        <v>1682.2520910000001</v>
      </c>
      <c r="H49" s="328"/>
      <c r="I49" s="106"/>
    </row>
    <row r="50" spans="1:9">
      <c r="A50" s="119">
        <v>1952</v>
      </c>
      <c r="B50" s="136">
        <v>15.792682926829269</v>
      </c>
      <c r="C50" s="135"/>
      <c r="D50" s="135">
        <v>2808</v>
      </c>
      <c r="E50" s="272">
        <f t="shared" si="0"/>
        <v>0.1108887684957529</v>
      </c>
      <c r="F50" s="133">
        <f t="shared" si="2"/>
        <v>0.177803861003861</v>
      </c>
      <c r="G50" s="87">
        <v>1751.2311609999999</v>
      </c>
      <c r="H50" s="328"/>
      <c r="I50" s="106"/>
    </row>
    <row r="51" spans="1:9">
      <c r="A51" s="119">
        <v>1953</v>
      </c>
      <c r="B51" s="136">
        <v>16.948051948051948</v>
      </c>
      <c r="C51" s="135"/>
      <c r="D51" s="135">
        <v>2806</v>
      </c>
      <c r="E51" s="272">
        <f t="shared" si="0"/>
        <v>0.10127187562681991</v>
      </c>
      <c r="F51" s="133">
        <f t="shared" si="2"/>
        <v>0.16556475095785442</v>
      </c>
      <c r="G51" s="87">
        <v>1716.361009</v>
      </c>
      <c r="H51" s="328"/>
      <c r="I51" s="106"/>
    </row>
    <row r="52" spans="1:9">
      <c r="A52" s="119">
        <v>1954</v>
      </c>
      <c r="B52" s="136">
        <v>17.85234899328859</v>
      </c>
      <c r="C52" s="135"/>
      <c r="D52" s="135">
        <v>2862</v>
      </c>
      <c r="E52" s="272">
        <f t="shared" si="0"/>
        <v>0.10498079842067669</v>
      </c>
      <c r="F52" s="133">
        <f t="shared" si="2"/>
        <v>0.16031503759398497</v>
      </c>
      <c r="G52" s="87">
        <v>1874.153851</v>
      </c>
      <c r="H52" s="328"/>
      <c r="I52" s="106"/>
    </row>
    <row r="53" spans="1:9">
      <c r="A53" s="119">
        <v>1955</v>
      </c>
      <c r="B53" s="136">
        <v>19.899999999999999</v>
      </c>
      <c r="C53" s="135"/>
      <c r="D53" s="135">
        <v>3097</v>
      </c>
      <c r="E53" s="272">
        <f t="shared" si="0"/>
        <v>9.7768486130653268E-2</v>
      </c>
      <c r="F53" s="133">
        <f t="shared" si="2"/>
        <v>0.1556281407035176</v>
      </c>
      <c r="G53" s="87">
        <v>1945.5928739999999</v>
      </c>
      <c r="H53" s="328"/>
      <c r="I53" s="106"/>
    </row>
    <row r="54" spans="1:9">
      <c r="A54" s="119">
        <v>1956</v>
      </c>
      <c r="B54" s="136">
        <v>21.2</v>
      </c>
      <c r="C54" s="135"/>
      <c r="D54" s="135">
        <v>3172</v>
      </c>
      <c r="E54" s="272">
        <f t="shared" si="0"/>
        <v>0.10058778311320754</v>
      </c>
      <c r="F54" s="133">
        <f>D54/1000/B54</f>
        <v>0.14962264150943397</v>
      </c>
      <c r="G54" s="103">
        <v>2132.461002</v>
      </c>
      <c r="H54" s="331"/>
      <c r="I54" s="330" t="s">
        <v>514</v>
      </c>
    </row>
    <row r="55" spans="1:9">
      <c r="A55" s="119">
        <v>1957</v>
      </c>
      <c r="B55" s="136">
        <v>22.5</v>
      </c>
      <c r="C55" s="135"/>
      <c r="D55" s="135">
        <v>3425</v>
      </c>
      <c r="E55" s="272">
        <f t="shared" si="0"/>
        <v>9.8764444444444446E-2</v>
      </c>
      <c r="F55" s="133">
        <f t="shared" si="2"/>
        <v>0.1522222222222222</v>
      </c>
      <c r="G55" s="87">
        <v>2222.1999999999998</v>
      </c>
      <c r="H55" s="106"/>
      <c r="I55" s="328"/>
    </row>
    <row r="56" spans="1:9">
      <c r="A56" s="119">
        <v>1958</v>
      </c>
      <c r="B56" s="136">
        <v>23.2</v>
      </c>
      <c r="C56" s="135"/>
      <c r="D56" s="135">
        <v>3766</v>
      </c>
      <c r="E56" s="272">
        <f t="shared" si="0"/>
        <v>9.9905172413793111E-2</v>
      </c>
      <c r="F56" s="133">
        <f t="shared" si="2"/>
        <v>0.16232758620689655</v>
      </c>
      <c r="G56" s="87">
        <v>2317.8000000000002</v>
      </c>
      <c r="H56" s="106"/>
      <c r="I56" s="328"/>
    </row>
    <row r="57" spans="1:9">
      <c r="A57" s="119">
        <v>1959</v>
      </c>
      <c r="B57" s="136">
        <v>24.8</v>
      </c>
      <c r="C57" s="135"/>
      <c r="D57" s="135">
        <v>3867</v>
      </c>
      <c r="E57" s="272">
        <f t="shared" si="0"/>
        <v>8.9334677419354844E-2</v>
      </c>
      <c r="F57" s="133">
        <f t="shared" si="2"/>
        <v>0.1559274193548387</v>
      </c>
      <c r="G57" s="87">
        <v>2215.5</v>
      </c>
      <c r="H57" s="106"/>
      <c r="I57" s="328"/>
    </row>
    <row r="58" spans="1:9">
      <c r="A58" s="119">
        <v>1960</v>
      </c>
      <c r="B58" s="136">
        <v>26.3</v>
      </c>
      <c r="C58" s="135"/>
      <c r="D58" s="135">
        <v>3874</v>
      </c>
      <c r="E58" s="272">
        <f t="shared" si="0"/>
        <v>9.2353612167300383E-2</v>
      </c>
      <c r="F58" s="133">
        <f t="shared" si="2"/>
        <v>0.14730038022813688</v>
      </c>
      <c r="G58" s="87">
        <v>2428.9</v>
      </c>
      <c r="H58" s="106"/>
      <c r="I58" s="328"/>
    </row>
    <row r="59" spans="1:9">
      <c r="A59" s="119">
        <v>1961</v>
      </c>
      <c r="B59" s="136">
        <v>27.6</v>
      </c>
      <c r="C59" s="135"/>
      <c r="D59" s="135">
        <v>4409</v>
      </c>
      <c r="E59" s="272">
        <f t="shared" si="0"/>
        <v>9.8543478260869566E-2</v>
      </c>
      <c r="F59" s="133">
        <f t="shared" si="2"/>
        <v>0.15974637681159418</v>
      </c>
      <c r="G59" s="87">
        <v>2719.8</v>
      </c>
      <c r="H59" s="106"/>
      <c r="I59" s="328"/>
    </row>
    <row r="60" spans="1:9">
      <c r="A60" s="119">
        <v>1962</v>
      </c>
      <c r="B60" s="136">
        <v>29</v>
      </c>
      <c r="C60" s="135"/>
      <c r="D60" s="135">
        <v>4918</v>
      </c>
      <c r="E60" s="272">
        <f t="shared" si="0"/>
        <v>9.7262068965517229E-2</v>
      </c>
      <c r="F60" s="133">
        <f t="shared" si="2"/>
        <v>0.16958620689655174</v>
      </c>
      <c r="G60" s="87">
        <v>2820.6</v>
      </c>
      <c r="H60" s="106"/>
      <c r="I60" s="328"/>
    </row>
    <row r="61" spans="1:9">
      <c r="A61" s="119">
        <v>1963</v>
      </c>
      <c r="B61" s="136">
        <v>31.2</v>
      </c>
      <c r="C61" s="135"/>
      <c r="D61" s="135">
        <v>4996</v>
      </c>
      <c r="E61" s="272">
        <f t="shared" si="0"/>
        <v>8.8153846153846152E-2</v>
      </c>
      <c r="F61" s="133">
        <f t="shared" si="2"/>
        <v>0.16012820512820514</v>
      </c>
      <c r="G61" s="87">
        <v>2750.4</v>
      </c>
      <c r="H61" s="106"/>
      <c r="I61" s="328"/>
    </row>
    <row r="62" spans="1:9">
      <c r="A62" s="119">
        <v>1964</v>
      </c>
      <c r="B62" s="136">
        <v>34</v>
      </c>
      <c r="C62" s="135"/>
      <c r="D62" s="135">
        <v>5280</v>
      </c>
      <c r="E62" s="272">
        <f t="shared" si="0"/>
        <v>9.0832352941176475E-2</v>
      </c>
      <c r="F62" s="133">
        <f t="shared" si="2"/>
        <v>0.15529411764705883</v>
      </c>
      <c r="G62" s="87">
        <v>3088.3</v>
      </c>
      <c r="H62" s="106"/>
      <c r="I62" s="328"/>
    </row>
    <row r="63" spans="1:9">
      <c r="A63" s="119">
        <v>1965</v>
      </c>
      <c r="B63" s="136">
        <v>36.5</v>
      </c>
      <c r="C63" s="135"/>
      <c r="D63" s="135">
        <v>5999</v>
      </c>
      <c r="E63" s="272">
        <f t="shared" si="0"/>
        <v>0.10089041095890411</v>
      </c>
      <c r="F63" s="133">
        <f t="shared" si="2"/>
        <v>0.16435616438356163</v>
      </c>
      <c r="G63" s="103">
        <v>3682.5</v>
      </c>
      <c r="H63" s="327" t="s">
        <v>513</v>
      </c>
      <c r="I63" s="331"/>
    </row>
    <row r="64" spans="1:9">
      <c r="A64" s="119">
        <v>1966</v>
      </c>
      <c r="B64" s="136">
        <v>38.700000000000003</v>
      </c>
      <c r="C64" s="135"/>
      <c r="D64" s="135">
        <v>6569</v>
      </c>
      <c r="E64" s="272">
        <f t="shared" si="0"/>
        <v>8.3625322997416027E-2</v>
      </c>
      <c r="F64" s="133">
        <f>D64/1000/B64</f>
        <v>0.16974160206718344</v>
      </c>
      <c r="G64" s="87">
        <v>3236.3</v>
      </c>
      <c r="H64" s="328"/>
      <c r="I64" s="106"/>
    </row>
    <row r="65" spans="1:9">
      <c r="A65" s="119">
        <v>1967</v>
      </c>
      <c r="B65" s="136">
        <v>41</v>
      </c>
      <c r="C65" s="135"/>
      <c r="D65" s="135">
        <v>7340</v>
      </c>
      <c r="E65" s="272">
        <f t="shared" si="0"/>
        <v>9.3031707317073178E-2</v>
      </c>
      <c r="F65" s="133">
        <f t="shared" si="2"/>
        <v>0.17902439024390243</v>
      </c>
      <c r="G65" s="87">
        <v>3814.3</v>
      </c>
      <c r="H65" s="328"/>
      <c r="I65" s="106"/>
    </row>
    <row r="66" spans="1:9">
      <c r="A66" s="119">
        <v>1968</v>
      </c>
      <c r="B66" s="136">
        <v>44.5</v>
      </c>
      <c r="C66" s="135"/>
      <c r="D66" s="135">
        <v>8252</v>
      </c>
      <c r="E66" s="272">
        <f t="shared" si="0"/>
        <v>9.7734831460674146E-2</v>
      </c>
      <c r="F66" s="133">
        <f t="shared" si="2"/>
        <v>0.18543820224719101</v>
      </c>
      <c r="G66" s="87">
        <v>4349.2</v>
      </c>
      <c r="H66" s="328"/>
      <c r="I66" s="106"/>
    </row>
    <row r="67" spans="1:9">
      <c r="A67" s="119">
        <v>1969</v>
      </c>
      <c r="B67" s="136">
        <v>47.7</v>
      </c>
      <c r="C67" s="135"/>
      <c r="D67" s="135">
        <v>9210</v>
      </c>
      <c r="E67" s="272">
        <f t="shared" si="0"/>
        <v>0.10287840670859538</v>
      </c>
      <c r="F67" s="133">
        <f t="shared" si="2"/>
        <v>0.19308176100628932</v>
      </c>
      <c r="G67" s="87">
        <v>4907.3</v>
      </c>
      <c r="H67" s="328"/>
      <c r="I67" s="106"/>
    </row>
    <row r="68" spans="1:9">
      <c r="A68" s="119">
        <v>1970</v>
      </c>
      <c r="B68" s="136">
        <v>53.1</v>
      </c>
      <c r="C68" s="135"/>
      <c r="D68" s="135"/>
      <c r="E68" s="272">
        <f t="shared" si="0"/>
        <v>0.10774387947269302</v>
      </c>
      <c r="F68" s="133"/>
      <c r="G68" s="87">
        <v>5721.2</v>
      </c>
      <c r="H68" s="328"/>
      <c r="I68" s="106"/>
    </row>
    <row r="69" spans="1:9">
      <c r="A69" s="119">
        <v>1971</v>
      </c>
      <c r="B69" s="136">
        <v>59.3</v>
      </c>
      <c r="C69" s="135"/>
      <c r="D69" s="135"/>
      <c r="E69" s="272">
        <f t="shared" si="0"/>
        <v>0.10847048903878585</v>
      </c>
      <c r="F69" s="133"/>
      <c r="G69" s="87">
        <v>6432.3</v>
      </c>
      <c r="H69" s="328"/>
      <c r="I69" s="106"/>
    </row>
    <row r="70" spans="1:9">
      <c r="A70" s="119">
        <v>1972</v>
      </c>
      <c r="B70" s="136">
        <v>67.5</v>
      </c>
      <c r="C70" s="135"/>
      <c r="D70" s="135"/>
      <c r="E70" s="272">
        <f t="shared" si="0"/>
        <v>9.5955555555555558E-2</v>
      </c>
      <c r="F70" s="133"/>
      <c r="G70" s="190">
        <v>6477</v>
      </c>
      <c r="H70" s="328"/>
      <c r="I70" s="106"/>
    </row>
    <row r="71" spans="1:9">
      <c r="A71" s="119">
        <v>1973</v>
      </c>
      <c r="B71" s="136">
        <v>75.3</v>
      </c>
      <c r="C71" s="135"/>
      <c r="D71" s="135"/>
      <c r="E71" s="272">
        <f t="shared" si="0"/>
        <v>9.4775564409030552E-2</v>
      </c>
      <c r="F71" s="133"/>
      <c r="G71" s="190">
        <v>7136.6</v>
      </c>
      <c r="H71" s="328"/>
      <c r="I71" s="106"/>
    </row>
    <row r="72" spans="1:9">
      <c r="A72" s="119">
        <v>1974</v>
      </c>
      <c r="B72" s="136">
        <v>89.9</v>
      </c>
      <c r="C72" s="135"/>
      <c r="D72" s="135"/>
      <c r="E72" s="272">
        <f t="shared" si="0"/>
        <v>0.11424805339265849</v>
      </c>
      <c r="F72" s="133"/>
      <c r="G72" s="103">
        <v>10270.9</v>
      </c>
      <c r="H72" s="329"/>
      <c r="I72" s="333" t="s">
        <v>528</v>
      </c>
    </row>
    <row r="73" spans="1:9">
      <c r="A73" s="119">
        <v>1975</v>
      </c>
      <c r="B73" s="136">
        <v>112.1</v>
      </c>
      <c r="C73" s="135"/>
      <c r="D73" s="135"/>
      <c r="E73" s="272">
        <f t="shared" si="0"/>
        <v>0.1341748438893845</v>
      </c>
      <c r="F73" s="133"/>
      <c r="G73" s="190">
        <v>15041</v>
      </c>
      <c r="H73" s="106"/>
      <c r="I73" s="328"/>
    </row>
    <row r="74" spans="1:9">
      <c r="A74" s="119">
        <v>1976</v>
      </c>
      <c r="B74" s="136">
        <v>131</v>
      </c>
      <c r="C74" s="135"/>
      <c r="D74" s="135"/>
      <c r="E74" s="272">
        <f t="shared" si="0"/>
        <v>0.12987786259541984</v>
      </c>
      <c r="F74" s="133"/>
      <c r="G74" s="190">
        <v>17014</v>
      </c>
      <c r="H74" s="106"/>
      <c r="I74" s="328"/>
    </row>
    <row r="75" spans="1:9">
      <c r="A75" s="119">
        <v>1977</v>
      </c>
      <c r="B75" s="136">
        <v>152.5</v>
      </c>
      <c r="C75" s="135"/>
      <c r="D75" s="135"/>
      <c r="E75" s="272">
        <f>G75/1000/B75</f>
        <v>0.11422950819672133</v>
      </c>
      <c r="F75" s="133"/>
      <c r="G75" s="190">
        <v>17420</v>
      </c>
      <c r="H75" s="106"/>
      <c r="I75" s="328"/>
    </row>
    <row r="76" spans="1:9">
      <c r="A76" s="119">
        <v>1978</v>
      </c>
      <c r="B76" s="136">
        <v>174.3</v>
      </c>
      <c r="C76" s="135">
        <v>18.7</v>
      </c>
      <c r="D76" s="135"/>
      <c r="E76" s="133">
        <f>C76/B76</f>
        <v>0.10728628800917957</v>
      </c>
      <c r="F76" s="133"/>
      <c r="G76" s="190">
        <v>18748</v>
      </c>
      <c r="H76" s="106"/>
      <c r="I76" s="328"/>
    </row>
    <row r="77" spans="1:9">
      <c r="A77" s="119">
        <v>1979</v>
      </c>
      <c r="B77" s="136">
        <v>209.7</v>
      </c>
      <c r="C77" s="135">
        <v>21</v>
      </c>
      <c r="D77" s="135"/>
      <c r="E77" s="133">
        <f t="shared" ref="E77:E109" si="3">C77/B77</f>
        <v>0.10014306151645208</v>
      </c>
      <c r="F77" s="133"/>
      <c r="G77" s="190">
        <v>20602</v>
      </c>
      <c r="H77" s="106"/>
      <c r="I77" s="328"/>
    </row>
    <row r="78" spans="1:9">
      <c r="A78" s="119">
        <v>1980</v>
      </c>
      <c r="B78" s="136">
        <v>239.2</v>
      </c>
      <c r="C78" s="135">
        <v>24.8</v>
      </c>
      <c r="D78" s="135"/>
      <c r="E78" s="133">
        <f t="shared" si="3"/>
        <v>0.1036789297658863</v>
      </c>
      <c r="F78" s="133"/>
      <c r="G78" s="190">
        <v>23830</v>
      </c>
      <c r="H78" s="106"/>
      <c r="I78" s="331"/>
    </row>
    <row r="79" spans="1:9">
      <c r="A79" s="119">
        <v>1981</v>
      </c>
      <c r="B79" s="136">
        <v>263.10000000000002</v>
      </c>
      <c r="C79" s="135">
        <v>29.2</v>
      </c>
      <c r="D79" s="135"/>
      <c r="E79" s="133">
        <f t="shared" si="3"/>
        <v>0.11098441657164575</v>
      </c>
      <c r="F79" s="133"/>
      <c r="G79" s="87"/>
      <c r="H79" s="106"/>
      <c r="I79" s="106"/>
    </row>
    <row r="80" spans="1:9">
      <c r="A80" s="119">
        <v>1982</v>
      </c>
      <c r="B80" s="136">
        <v>287.7</v>
      </c>
      <c r="C80" s="135">
        <v>30.9</v>
      </c>
      <c r="D80" s="135"/>
      <c r="E80" s="133">
        <f t="shared" si="3"/>
        <v>0.10740354535974973</v>
      </c>
      <c r="F80" s="133"/>
      <c r="G80" s="87"/>
      <c r="H80" s="106"/>
      <c r="I80" s="106"/>
    </row>
    <row r="81" spans="1:9">
      <c r="A81" s="119">
        <v>1983</v>
      </c>
      <c r="B81" s="136">
        <v>313.2</v>
      </c>
      <c r="C81" s="135">
        <v>31.8</v>
      </c>
      <c r="D81" s="135"/>
      <c r="E81" s="133">
        <f t="shared" si="3"/>
        <v>0.10153256704980844</v>
      </c>
      <c r="F81" s="133"/>
      <c r="G81" s="87"/>
      <c r="H81" s="106"/>
      <c r="I81" s="106"/>
    </row>
    <row r="82" spans="1:9">
      <c r="A82" s="119">
        <v>1984</v>
      </c>
      <c r="B82" s="136">
        <v>336.8</v>
      </c>
      <c r="C82" s="135">
        <v>33.200000000000003</v>
      </c>
      <c r="D82" s="135"/>
      <c r="E82" s="133">
        <f t="shared" si="3"/>
        <v>9.8574821852731601E-2</v>
      </c>
      <c r="F82" s="133"/>
      <c r="G82" s="87"/>
      <c r="H82" s="106"/>
      <c r="I82" s="106"/>
    </row>
    <row r="83" spans="1:9">
      <c r="A83" s="119">
        <v>1985</v>
      </c>
      <c r="B83" s="136">
        <v>369.9</v>
      </c>
      <c r="C83" s="135">
        <v>36</v>
      </c>
      <c r="D83" s="135"/>
      <c r="E83" s="133">
        <f t="shared" si="3"/>
        <v>9.7323600973236016E-2</v>
      </c>
      <c r="F83" s="133"/>
      <c r="G83" s="87"/>
      <c r="H83" s="106"/>
      <c r="I83" s="106"/>
    </row>
    <row r="84" spans="1:9">
      <c r="A84" s="119">
        <v>1986</v>
      </c>
      <c r="B84" s="136">
        <v>396.3</v>
      </c>
      <c r="C84" s="135">
        <v>39.1</v>
      </c>
      <c r="D84" s="135"/>
      <c r="E84" s="133">
        <f t="shared" si="3"/>
        <v>9.8662629321221301E-2</v>
      </c>
      <c r="F84" s="133"/>
      <c r="G84" s="87"/>
      <c r="H84" s="106"/>
      <c r="I84" s="106"/>
    </row>
    <row r="85" spans="1:9">
      <c r="A85" s="119">
        <v>1987</v>
      </c>
      <c r="B85" s="136">
        <v>442</v>
      </c>
      <c r="C85" s="135">
        <v>41.9</v>
      </c>
      <c r="D85" s="135"/>
      <c r="E85" s="133">
        <f t="shared" si="3"/>
        <v>9.4796380090497734E-2</v>
      </c>
      <c r="F85" s="133"/>
      <c r="G85" s="87"/>
      <c r="H85" s="106"/>
      <c r="I85" s="106"/>
    </row>
    <row r="86" spans="1:9">
      <c r="A86" s="119">
        <v>1988</v>
      </c>
      <c r="B86" s="136">
        <v>492.2</v>
      </c>
      <c r="C86" s="135">
        <v>43.9</v>
      </c>
      <c r="D86" s="135"/>
      <c r="E86" s="133">
        <f t="shared" si="3"/>
        <v>8.9191385615603413E-2</v>
      </c>
      <c r="F86" s="133"/>
      <c r="G86" s="87"/>
      <c r="H86" s="106"/>
      <c r="I86" s="106"/>
    </row>
    <row r="87" spans="1:9">
      <c r="A87" s="119">
        <v>1989</v>
      </c>
      <c r="B87" s="136">
        <v>539.9</v>
      </c>
      <c r="C87" s="135">
        <v>49.2</v>
      </c>
      <c r="D87" s="135"/>
      <c r="E87" s="133">
        <f t="shared" si="3"/>
        <v>9.112798666419708E-2</v>
      </c>
      <c r="F87" s="133"/>
      <c r="G87" s="87"/>
      <c r="H87" s="106"/>
      <c r="I87" s="106"/>
    </row>
    <row r="88" spans="1:9">
      <c r="A88" s="119">
        <v>1990</v>
      </c>
      <c r="B88" s="136">
        <v>580.79999999999995</v>
      </c>
      <c r="C88" s="135">
        <v>55.6</v>
      </c>
      <c r="D88" s="135"/>
      <c r="E88" s="133">
        <f t="shared" si="3"/>
        <v>9.5730027548209376E-2</v>
      </c>
      <c r="F88" s="133"/>
      <c r="G88" s="87"/>
      <c r="H88" s="106"/>
      <c r="I88" s="106"/>
    </row>
    <row r="89" spans="1:9">
      <c r="A89" s="119">
        <v>1991</v>
      </c>
      <c r="B89" s="136">
        <v>612.4</v>
      </c>
      <c r="C89" s="135">
        <v>63.1</v>
      </c>
      <c r="D89" s="135"/>
      <c r="E89" s="133">
        <f t="shared" si="3"/>
        <v>0.10303723056825605</v>
      </c>
      <c r="F89" s="133"/>
      <c r="G89" s="87"/>
      <c r="H89" s="106"/>
      <c r="I89" s="106"/>
    </row>
    <row r="90" spans="1:9">
      <c r="A90" s="119">
        <v>1992</v>
      </c>
      <c r="B90" s="136">
        <v>633.1</v>
      </c>
      <c r="C90" s="135">
        <v>61.6</v>
      </c>
      <c r="D90" s="135"/>
      <c r="E90" s="133">
        <f t="shared" si="3"/>
        <v>9.7299004896540836E-2</v>
      </c>
      <c r="F90" s="133"/>
      <c r="G90" s="87"/>
      <c r="H90" s="106"/>
      <c r="I90" s="106"/>
    </row>
    <row r="91" spans="1:9">
      <c r="A91" s="119">
        <v>1993</v>
      </c>
      <c r="B91" s="136">
        <v>671.8</v>
      </c>
      <c r="C91" s="135">
        <v>62.4</v>
      </c>
      <c r="D91" s="135"/>
      <c r="E91" s="133">
        <f t="shared" si="3"/>
        <v>9.2884787139029479E-2</v>
      </c>
      <c r="F91" s="133"/>
      <c r="G91" s="87"/>
      <c r="H91" s="106"/>
      <c r="I91" s="106"/>
    </row>
    <row r="92" spans="1:9">
      <c r="A92" s="119">
        <v>1994</v>
      </c>
      <c r="B92" s="136">
        <v>711.1</v>
      </c>
      <c r="C92" s="135">
        <v>66.400000000000006</v>
      </c>
      <c r="D92" s="135"/>
      <c r="E92" s="133">
        <f t="shared" si="3"/>
        <v>9.3376459007171994E-2</v>
      </c>
      <c r="F92" s="133"/>
      <c r="G92" s="87"/>
      <c r="H92" s="106"/>
      <c r="I92" s="106"/>
    </row>
    <row r="93" spans="1:9">
      <c r="A93" s="119">
        <v>1995</v>
      </c>
      <c r="B93" s="136">
        <v>752.4</v>
      </c>
      <c r="C93" s="135">
        <v>70.7</v>
      </c>
      <c r="D93" s="135"/>
      <c r="E93" s="133">
        <f t="shared" si="3"/>
        <v>9.3965975544922919E-2</v>
      </c>
      <c r="F93" s="133"/>
      <c r="G93" s="87"/>
      <c r="H93" s="106"/>
      <c r="I93" s="106"/>
    </row>
    <row r="94" spans="1:9">
      <c r="A94" s="119">
        <v>1996</v>
      </c>
      <c r="B94" s="136">
        <v>800.3</v>
      </c>
      <c r="C94" s="135">
        <v>71.400000000000006</v>
      </c>
      <c r="D94" s="135"/>
      <c r="E94" s="133">
        <f t="shared" si="3"/>
        <v>8.9216543796076478E-2</v>
      </c>
      <c r="F94" s="133"/>
      <c r="G94" s="87"/>
      <c r="H94" s="106"/>
      <c r="I94" s="106"/>
    </row>
    <row r="95" spans="1:9">
      <c r="A95" s="119">
        <v>1997</v>
      </c>
      <c r="B95" s="136">
        <v>848.4</v>
      </c>
      <c r="C95" s="135">
        <v>79.5</v>
      </c>
      <c r="D95" s="135"/>
      <c r="E95" s="133">
        <f t="shared" si="3"/>
        <v>9.3705799151343708E-2</v>
      </c>
      <c r="F95" s="133"/>
      <c r="G95" s="87"/>
      <c r="H95" s="106"/>
      <c r="I95" s="106"/>
    </row>
    <row r="96" spans="1:9">
      <c r="A96" s="119">
        <v>1998</v>
      </c>
      <c r="B96" s="136">
        <v>893.2</v>
      </c>
      <c r="C96" s="135">
        <v>88.5</v>
      </c>
      <c r="D96" s="135"/>
      <c r="E96" s="133">
        <f t="shared" si="3"/>
        <v>9.908195253022839E-2</v>
      </c>
      <c r="F96" s="133"/>
      <c r="G96" s="87"/>
      <c r="H96" s="106"/>
      <c r="I96" s="106"/>
    </row>
    <row r="97" spans="1:9">
      <c r="A97" s="119">
        <v>1999</v>
      </c>
      <c r="B97" s="136">
        <v>944.6</v>
      </c>
      <c r="C97" s="135">
        <v>95.7</v>
      </c>
      <c r="D97" s="135"/>
      <c r="E97" s="133">
        <f t="shared" si="3"/>
        <v>0.10131272496294728</v>
      </c>
      <c r="F97" s="133"/>
      <c r="G97" s="87"/>
      <c r="H97" s="106"/>
      <c r="I97" s="106"/>
    </row>
    <row r="98" spans="1:9">
      <c r="A98" s="119">
        <v>2000</v>
      </c>
      <c r="B98" s="136">
        <v>986.9</v>
      </c>
      <c r="C98" s="135">
        <v>106.1</v>
      </c>
      <c r="D98" s="135"/>
      <c r="E98" s="133">
        <f t="shared" si="3"/>
        <v>0.10750835950957544</v>
      </c>
      <c r="F98" s="133"/>
      <c r="G98" s="87"/>
      <c r="H98" s="106"/>
      <c r="I98" s="106"/>
    </row>
    <row r="99" spans="1:9">
      <c r="A99" s="119">
        <v>2001</v>
      </c>
      <c r="B99" s="136">
        <v>1029.4000000000001</v>
      </c>
      <c r="C99" s="135">
        <v>110.2</v>
      </c>
      <c r="D99" s="135"/>
      <c r="E99" s="133">
        <f t="shared" si="3"/>
        <v>0.10705265203030891</v>
      </c>
      <c r="F99" s="133"/>
      <c r="G99" s="87"/>
      <c r="H99" s="106"/>
      <c r="I99" s="106"/>
    </row>
    <row r="100" spans="1:9">
      <c r="A100" s="119">
        <v>2002</v>
      </c>
      <c r="B100" s="136">
        <v>1085.9000000000001</v>
      </c>
      <c r="C100" s="135">
        <v>112.6</v>
      </c>
      <c r="D100" s="135"/>
      <c r="E100" s="133">
        <f t="shared" si="3"/>
        <v>0.10369278939128831</v>
      </c>
      <c r="F100" s="133"/>
      <c r="G100" s="87"/>
      <c r="H100" s="106"/>
      <c r="I100" s="106"/>
    </row>
    <row r="101" spans="1:9">
      <c r="A101" s="119">
        <v>2003</v>
      </c>
      <c r="B101" s="136">
        <v>1154.4000000000001</v>
      </c>
      <c r="C101" s="135">
        <v>118.4</v>
      </c>
      <c r="D101" s="135"/>
      <c r="E101" s="133">
        <f t="shared" si="3"/>
        <v>0.10256410256410256</v>
      </c>
      <c r="F101" s="133"/>
      <c r="G101" s="87"/>
      <c r="H101" s="106"/>
      <c r="I101" s="106"/>
    </row>
    <row r="102" spans="1:9">
      <c r="A102" s="119">
        <v>2004</v>
      </c>
      <c r="B102" s="136">
        <v>1214.4000000000001</v>
      </c>
      <c r="C102" s="135">
        <v>127.3</v>
      </c>
      <c r="D102" s="135"/>
      <c r="E102" s="133">
        <f t="shared" si="3"/>
        <v>0.10482542819499341</v>
      </c>
      <c r="F102" s="133"/>
      <c r="G102" s="87"/>
      <c r="H102" s="106"/>
      <c r="I102" s="106"/>
    </row>
    <row r="103" spans="1:9">
      <c r="A103" s="119">
        <v>2005</v>
      </c>
      <c r="B103" s="136">
        <v>1284.5</v>
      </c>
      <c r="C103" s="135">
        <v>135</v>
      </c>
      <c r="D103" s="135"/>
      <c r="E103" s="133">
        <f t="shared" si="3"/>
        <v>0.10509926041261192</v>
      </c>
      <c r="F103" s="133"/>
      <c r="G103" s="87"/>
      <c r="H103" s="106"/>
      <c r="I103" s="106"/>
    </row>
    <row r="104" spans="1:9">
      <c r="A104" s="119">
        <v>2006</v>
      </c>
      <c r="B104" s="136">
        <v>1350.4</v>
      </c>
      <c r="C104" s="135">
        <v>147.80000000000001</v>
      </c>
      <c r="D104" s="135"/>
      <c r="E104" s="133">
        <f t="shared" si="3"/>
        <v>0.10944905213270142</v>
      </c>
      <c r="F104" s="133"/>
      <c r="G104" s="87"/>
      <c r="H104" s="106"/>
      <c r="I104" s="106"/>
    </row>
    <row r="105" spans="1:9">
      <c r="A105" s="119">
        <v>2007</v>
      </c>
      <c r="B105" s="136">
        <v>1432.9</v>
      </c>
      <c r="C105" s="135">
        <v>151.80000000000001</v>
      </c>
      <c r="D105" s="135"/>
      <c r="E105" s="133">
        <f t="shared" si="3"/>
        <v>0.10593900481540931</v>
      </c>
      <c r="F105" s="133"/>
      <c r="G105" s="87"/>
      <c r="H105" s="106"/>
      <c r="I105" s="106"/>
    </row>
    <row r="106" spans="1:9">
      <c r="A106" s="119">
        <v>2008</v>
      </c>
      <c r="B106" s="136">
        <v>1422.3</v>
      </c>
      <c r="C106" s="135">
        <v>153.5</v>
      </c>
      <c r="D106" s="135"/>
      <c r="E106" s="133">
        <f t="shared" si="3"/>
        <v>0.10792378541798496</v>
      </c>
      <c r="F106" s="133"/>
      <c r="G106" s="87"/>
      <c r="H106" s="106"/>
      <c r="I106" s="106"/>
    </row>
    <row r="107" spans="1:9">
      <c r="A107" s="119">
        <v>2009</v>
      </c>
      <c r="B107" s="136">
        <v>1415.7</v>
      </c>
      <c r="C107" s="135">
        <v>144.9</v>
      </c>
      <c r="D107" s="135"/>
      <c r="E107" s="133">
        <f t="shared" si="3"/>
        <v>0.10235219326128417</v>
      </c>
      <c r="F107" s="133"/>
      <c r="G107" s="87"/>
      <c r="H107" s="106"/>
      <c r="I107" s="106"/>
    </row>
    <row r="108" spans="1:9">
      <c r="A108" s="119">
        <v>2010</v>
      </c>
      <c r="B108" s="136">
        <v>1478.3</v>
      </c>
      <c r="C108" s="135">
        <v>153.5</v>
      </c>
      <c r="D108" s="135"/>
      <c r="E108" s="133">
        <f t="shared" si="3"/>
        <v>0.1038354867077048</v>
      </c>
      <c r="F108" s="133"/>
      <c r="G108" s="87"/>
      <c r="H108" s="106"/>
      <c r="I108" s="106"/>
    </row>
    <row r="109" spans="1:9">
      <c r="A109" s="119">
        <v>2011</v>
      </c>
      <c r="B109" s="136">
        <v>1527.7</v>
      </c>
      <c r="C109" s="135">
        <v>151</v>
      </c>
      <c r="D109" s="135"/>
      <c r="E109" s="133">
        <f t="shared" si="3"/>
        <v>9.8841395561955883E-2</v>
      </c>
      <c r="F109" s="133"/>
      <c r="G109" s="87"/>
      <c r="H109" s="106"/>
      <c r="I109" s="106"/>
    </row>
    <row r="110" spans="1:9" ht="60" customHeight="1">
      <c r="A110" s="163" t="s">
        <v>437</v>
      </c>
      <c r="B110" s="274" t="s">
        <v>521</v>
      </c>
      <c r="C110" s="274" t="s">
        <v>374</v>
      </c>
      <c r="D110" s="274"/>
      <c r="E110" s="274"/>
      <c r="F110" s="274"/>
      <c r="G110" s="325" t="s">
        <v>526</v>
      </c>
      <c r="H110" s="325"/>
      <c r="I110" s="325"/>
    </row>
    <row r="111" spans="1:9" ht="15" customHeight="1">
      <c r="G111" s="326" t="s">
        <v>527</v>
      </c>
      <c r="H111" s="326"/>
      <c r="I111" s="326"/>
    </row>
    <row r="112" spans="1:9">
      <c r="G112" s="326"/>
      <c r="H112" s="326"/>
      <c r="I112" s="326"/>
    </row>
  </sheetData>
  <mergeCells count="13">
    <mergeCell ref="G110:I110"/>
    <mergeCell ref="H8:I8"/>
    <mergeCell ref="G111:I112"/>
    <mergeCell ref="B7:C7"/>
    <mergeCell ref="E7:F7"/>
    <mergeCell ref="H63:H72"/>
    <mergeCell ref="I54:I63"/>
    <mergeCell ref="I35:I44"/>
    <mergeCell ref="H45:H54"/>
    <mergeCell ref="H17:H26"/>
    <mergeCell ref="H27:H36"/>
    <mergeCell ref="I9:I18"/>
    <mergeCell ref="I72:I7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dimension ref="A1:T37"/>
  <sheetViews>
    <sheetView workbookViewId="0">
      <pane xSplit="1" ySplit="6" topLeftCell="B19" activePane="bottomRight" state="frozen"/>
      <selection pane="topRight" activeCell="B1" sqref="B1"/>
      <selection pane="bottomLeft" activeCell="A4" sqref="A4"/>
      <selection pane="bottomRight" activeCell="J30" sqref="J30"/>
    </sheetView>
  </sheetViews>
  <sheetFormatPr baseColWidth="10" defaultRowHeight="15"/>
  <cols>
    <col min="1" max="1" width="13.140625" bestFit="1" customWidth="1"/>
    <col min="2" max="2" width="6.85546875" customWidth="1"/>
    <col min="3" max="20" width="6" bestFit="1" customWidth="1"/>
  </cols>
  <sheetData>
    <row r="1" spans="1:20">
      <c r="A1" s="111" t="s">
        <v>410</v>
      </c>
      <c r="B1" s="113" t="s">
        <v>511</v>
      </c>
      <c r="C1" s="58"/>
      <c r="D1" s="58"/>
      <c r="E1" s="58"/>
      <c r="F1" s="58"/>
      <c r="G1" s="58"/>
      <c r="H1" s="106"/>
      <c r="I1" s="106"/>
      <c r="J1" s="106"/>
      <c r="K1" s="106"/>
      <c r="L1" s="106"/>
      <c r="M1" s="106"/>
      <c r="N1" s="106"/>
      <c r="O1" s="106"/>
      <c r="P1" s="106"/>
      <c r="Q1" s="106"/>
      <c r="R1" s="106"/>
      <c r="S1" s="106"/>
      <c r="T1" s="106"/>
    </row>
    <row r="2" spans="1:20">
      <c r="A2" s="113" t="s">
        <v>413</v>
      </c>
      <c r="B2" s="91" t="s">
        <v>44</v>
      </c>
      <c r="C2" s="110"/>
      <c r="D2" s="110"/>
      <c r="E2" s="110"/>
      <c r="F2" s="58"/>
      <c r="G2" s="58"/>
      <c r="H2" s="106"/>
      <c r="I2" s="106"/>
      <c r="J2" s="106"/>
      <c r="K2" s="106"/>
      <c r="L2" s="106"/>
      <c r="M2" s="106"/>
      <c r="N2" s="106"/>
      <c r="O2" s="106"/>
      <c r="P2" s="106"/>
      <c r="Q2" s="106"/>
      <c r="R2" s="106"/>
      <c r="S2" s="106"/>
      <c r="T2" s="106"/>
    </row>
    <row r="3" spans="1:20">
      <c r="A3" s="115" t="s">
        <v>409</v>
      </c>
      <c r="B3" s="122" t="s">
        <v>324</v>
      </c>
      <c r="C3" s="58"/>
      <c r="D3" s="58"/>
      <c r="E3" s="58"/>
      <c r="F3" s="58"/>
      <c r="G3" s="58"/>
      <c r="H3" s="106"/>
      <c r="I3" s="106"/>
      <c r="J3" s="106"/>
      <c r="K3" s="106"/>
      <c r="L3" s="106"/>
      <c r="M3" s="106"/>
      <c r="N3" s="106"/>
      <c r="O3" s="106"/>
      <c r="P3" s="106"/>
      <c r="Q3" s="106"/>
      <c r="R3" s="106"/>
      <c r="S3" s="106"/>
      <c r="T3" s="106"/>
    </row>
    <row r="4" spans="1:20">
      <c r="A4" s="116"/>
      <c r="B4" s="130"/>
      <c r="C4" s="117"/>
      <c r="D4" s="117"/>
      <c r="E4" s="117"/>
      <c r="F4" s="117"/>
      <c r="G4" s="106"/>
      <c r="H4" s="106"/>
      <c r="I4" s="106"/>
      <c r="J4" s="106"/>
      <c r="K4" s="106"/>
      <c r="L4" s="106"/>
      <c r="M4" s="106"/>
      <c r="N4" s="106"/>
      <c r="O4" s="106"/>
      <c r="P4" s="106"/>
      <c r="Q4" s="106"/>
      <c r="R4" s="106"/>
      <c r="S4" s="106"/>
      <c r="T4" s="106"/>
    </row>
    <row r="5" spans="1:20">
      <c r="A5" s="128" t="s">
        <v>412</v>
      </c>
      <c r="B5" s="315" t="s">
        <v>131</v>
      </c>
      <c r="C5" s="315"/>
      <c r="D5" s="315"/>
      <c r="E5" s="315"/>
      <c r="F5" s="315"/>
      <c r="G5" s="315"/>
      <c r="H5" s="315"/>
      <c r="I5" s="315"/>
      <c r="J5" s="315"/>
      <c r="K5" s="315"/>
      <c r="L5" s="315"/>
      <c r="M5" s="315"/>
      <c r="N5" s="315"/>
      <c r="O5" s="315"/>
      <c r="P5" s="315"/>
      <c r="Q5" s="315"/>
      <c r="R5" s="315"/>
      <c r="S5" s="315"/>
      <c r="T5" s="314"/>
    </row>
    <row r="6" spans="1:20">
      <c r="A6" s="119" t="s">
        <v>411</v>
      </c>
      <c r="B6" s="127">
        <v>1995</v>
      </c>
      <c r="C6" s="127">
        <v>1996</v>
      </c>
      <c r="D6" s="127">
        <v>1997</v>
      </c>
      <c r="E6" s="127">
        <v>1998</v>
      </c>
      <c r="F6" s="127">
        <v>1999</v>
      </c>
      <c r="G6" s="127">
        <v>2000</v>
      </c>
      <c r="H6" s="127">
        <v>2001</v>
      </c>
      <c r="I6" s="127">
        <v>2002</v>
      </c>
      <c r="J6" s="127">
        <v>2003</v>
      </c>
      <c r="K6" s="127">
        <v>2004</v>
      </c>
      <c r="L6" s="127">
        <v>2005</v>
      </c>
      <c r="M6" s="127">
        <v>2006</v>
      </c>
      <c r="N6" s="127">
        <v>2007</v>
      </c>
      <c r="O6" s="127">
        <v>2008</v>
      </c>
      <c r="P6" s="127">
        <v>2009</v>
      </c>
      <c r="Q6" s="127">
        <v>2010</v>
      </c>
      <c r="R6" s="127">
        <v>2011</v>
      </c>
      <c r="S6" s="127">
        <v>2012</v>
      </c>
      <c r="T6" s="127">
        <v>2013</v>
      </c>
    </row>
    <row r="7" spans="1:20">
      <c r="A7" s="127" t="s">
        <v>272</v>
      </c>
      <c r="B7">
        <v>0.60599999999999998</v>
      </c>
      <c r="C7">
        <v>0.60599999999999998</v>
      </c>
      <c r="D7">
        <v>0.60599999999999998</v>
      </c>
      <c r="E7">
        <v>0.60599999999999998</v>
      </c>
      <c r="F7">
        <v>0.60599999999999998</v>
      </c>
      <c r="G7">
        <v>0.60599999999999998</v>
      </c>
      <c r="H7">
        <v>0.60099999999999998</v>
      </c>
      <c r="I7">
        <v>0.56399999999999995</v>
      </c>
      <c r="J7">
        <v>0.53700000000000003</v>
      </c>
      <c r="K7">
        <v>0.53700000000000003</v>
      </c>
      <c r="L7">
        <v>0.53700000000000003</v>
      </c>
      <c r="M7">
        <v>0.53700000000000003</v>
      </c>
      <c r="N7">
        <v>0.53700000000000003</v>
      </c>
      <c r="O7">
        <v>0.53700000000000003</v>
      </c>
      <c r="P7">
        <v>0.53700000000000003</v>
      </c>
      <c r="Q7">
        <v>0.53700000000000003</v>
      </c>
      <c r="R7">
        <v>0.53700000000000003</v>
      </c>
      <c r="S7">
        <v>0.53700000000000003</v>
      </c>
      <c r="T7">
        <v>0.53700000000000003</v>
      </c>
    </row>
    <row r="8" spans="1:20">
      <c r="A8" s="127" t="s">
        <v>277</v>
      </c>
      <c r="B8">
        <v>0.5</v>
      </c>
      <c r="C8">
        <v>0.5</v>
      </c>
      <c r="D8">
        <v>0.4</v>
      </c>
      <c r="E8">
        <v>0.4</v>
      </c>
      <c r="F8">
        <v>0.4</v>
      </c>
      <c r="G8">
        <v>0.4</v>
      </c>
      <c r="H8">
        <v>0.38</v>
      </c>
      <c r="I8">
        <v>0.28999999999999998</v>
      </c>
      <c r="J8">
        <v>0.28999999999999998</v>
      </c>
      <c r="K8">
        <v>0.28999999999999998</v>
      </c>
      <c r="L8">
        <v>0.24</v>
      </c>
      <c r="M8">
        <v>0.24</v>
      </c>
      <c r="N8">
        <v>0.24</v>
      </c>
      <c r="O8">
        <v>0.1</v>
      </c>
      <c r="P8">
        <v>0.1</v>
      </c>
      <c r="Q8">
        <v>0.1</v>
      </c>
      <c r="R8">
        <v>0.1</v>
      </c>
      <c r="S8">
        <v>0.1</v>
      </c>
      <c r="T8">
        <v>0.1</v>
      </c>
    </row>
    <row r="9" spans="1:20">
      <c r="A9" s="127" t="s">
        <v>295</v>
      </c>
      <c r="B9">
        <v>0.43</v>
      </c>
      <c r="C9">
        <v>0.4</v>
      </c>
      <c r="D9">
        <v>0.4</v>
      </c>
      <c r="E9">
        <v>0.4</v>
      </c>
      <c r="F9">
        <v>0.4</v>
      </c>
      <c r="G9">
        <v>0.32</v>
      </c>
      <c r="H9">
        <v>0.32</v>
      </c>
      <c r="I9">
        <v>0.32</v>
      </c>
      <c r="J9">
        <v>0.32</v>
      </c>
      <c r="K9">
        <v>0.32</v>
      </c>
      <c r="L9">
        <v>0.32</v>
      </c>
      <c r="M9">
        <v>0.32</v>
      </c>
      <c r="N9">
        <v>0.32</v>
      </c>
      <c r="O9">
        <v>0.15</v>
      </c>
      <c r="P9">
        <v>0.15</v>
      </c>
      <c r="Q9">
        <v>0.15</v>
      </c>
      <c r="R9">
        <v>0.15</v>
      </c>
      <c r="S9">
        <v>0.15</v>
      </c>
      <c r="T9">
        <v>0.22</v>
      </c>
    </row>
    <row r="10" spans="1:20">
      <c r="A10" s="127" t="s">
        <v>279</v>
      </c>
      <c r="B10">
        <v>0.65700000000000003</v>
      </c>
      <c r="C10">
        <v>0.64700000000000002</v>
      </c>
      <c r="D10">
        <v>0.65900000000000003</v>
      </c>
      <c r="E10">
        <v>0.64500000000000002</v>
      </c>
      <c r="F10">
        <v>0.64200000000000002</v>
      </c>
      <c r="G10">
        <v>0.629</v>
      </c>
      <c r="H10">
        <v>0.628</v>
      </c>
      <c r="I10">
        <v>0.63</v>
      </c>
      <c r="J10">
        <v>0.63</v>
      </c>
      <c r="K10">
        <v>0.623</v>
      </c>
      <c r="L10">
        <v>0.623</v>
      </c>
      <c r="M10">
        <v>0.623</v>
      </c>
      <c r="N10">
        <v>0.623</v>
      </c>
      <c r="O10">
        <v>0.623</v>
      </c>
      <c r="P10">
        <v>0.623</v>
      </c>
      <c r="Q10">
        <v>0.55399999999999994</v>
      </c>
      <c r="R10">
        <v>0.55399999999999994</v>
      </c>
      <c r="S10">
        <v>0.55399999999999994</v>
      </c>
      <c r="T10">
        <v>0.55600000000000005</v>
      </c>
    </row>
    <row r="11" spans="1:20">
      <c r="A11" s="127" t="s">
        <v>273</v>
      </c>
      <c r="B11">
        <v>0.56999999999999995</v>
      </c>
      <c r="C11">
        <v>0.56999999999999995</v>
      </c>
      <c r="D11">
        <v>0.56999999999999995</v>
      </c>
      <c r="E11">
        <v>0.55899999999999994</v>
      </c>
      <c r="F11">
        <v>0.55899999999999994</v>
      </c>
      <c r="G11">
        <v>0.53799999999999992</v>
      </c>
      <c r="H11">
        <v>0.51200000000000001</v>
      </c>
      <c r="I11">
        <v>0.51200000000000001</v>
      </c>
      <c r="J11">
        <v>0.51200000000000001</v>
      </c>
      <c r="K11">
        <v>0.47499999999999998</v>
      </c>
      <c r="L11">
        <v>0.44299999999999995</v>
      </c>
      <c r="M11">
        <v>0.44299999999999995</v>
      </c>
      <c r="N11">
        <v>0.47499999999999998</v>
      </c>
      <c r="O11">
        <v>0.47499999999999998</v>
      </c>
      <c r="P11">
        <v>0.47499999999999998</v>
      </c>
      <c r="Q11">
        <v>0.47499999999999998</v>
      </c>
      <c r="R11">
        <v>0.47499999999999998</v>
      </c>
      <c r="S11">
        <v>0.47499999999999998</v>
      </c>
      <c r="T11">
        <v>0.47499999999999998</v>
      </c>
    </row>
    <row r="12" spans="1:20">
      <c r="A12" s="127" t="s">
        <v>281</v>
      </c>
      <c r="B12">
        <v>0.26</v>
      </c>
      <c r="C12">
        <v>0.26</v>
      </c>
      <c r="D12">
        <v>0.26</v>
      </c>
      <c r="E12">
        <v>0.26</v>
      </c>
      <c r="F12">
        <v>0.26</v>
      </c>
      <c r="G12">
        <v>0.26</v>
      </c>
      <c r="H12">
        <v>0.26</v>
      </c>
      <c r="I12">
        <v>0.26</v>
      </c>
      <c r="J12">
        <v>0.26</v>
      </c>
      <c r="K12">
        <v>0.26</v>
      </c>
      <c r="L12">
        <v>0.24</v>
      </c>
      <c r="M12">
        <v>0.23</v>
      </c>
      <c r="N12">
        <v>0.22</v>
      </c>
      <c r="O12">
        <v>0.21</v>
      </c>
      <c r="P12">
        <v>0.21</v>
      </c>
      <c r="Q12">
        <v>0.21</v>
      </c>
      <c r="R12">
        <v>0.21</v>
      </c>
      <c r="S12">
        <v>0.21</v>
      </c>
      <c r="T12">
        <v>0.21</v>
      </c>
    </row>
    <row r="13" spans="1:20">
      <c r="A13" s="127" t="s">
        <v>284</v>
      </c>
      <c r="B13">
        <v>0.48</v>
      </c>
      <c r="C13">
        <v>0.48</v>
      </c>
      <c r="D13">
        <v>0.48</v>
      </c>
      <c r="E13">
        <v>0.46</v>
      </c>
      <c r="F13">
        <v>0.46</v>
      </c>
      <c r="G13">
        <v>0.44</v>
      </c>
      <c r="H13">
        <v>0.42</v>
      </c>
      <c r="I13">
        <v>0.42</v>
      </c>
      <c r="J13">
        <v>0.42</v>
      </c>
      <c r="K13">
        <v>0.42</v>
      </c>
      <c r="L13">
        <v>0.42</v>
      </c>
      <c r="M13">
        <v>0.42</v>
      </c>
      <c r="N13">
        <v>0.41</v>
      </c>
      <c r="O13">
        <v>0.41</v>
      </c>
      <c r="P13">
        <v>0.41</v>
      </c>
      <c r="Q13">
        <v>0.41</v>
      </c>
      <c r="R13">
        <v>0.41</v>
      </c>
      <c r="S13">
        <v>0.41</v>
      </c>
      <c r="T13">
        <v>0.41</v>
      </c>
    </row>
    <row r="14" spans="1:20">
      <c r="A14" s="127" t="s">
        <v>408</v>
      </c>
      <c r="B14">
        <v>0.45</v>
      </c>
      <c r="C14">
        <v>0.45</v>
      </c>
      <c r="D14">
        <v>0.45</v>
      </c>
      <c r="E14">
        <v>0.45</v>
      </c>
      <c r="F14">
        <v>0.45</v>
      </c>
      <c r="G14">
        <v>0.45</v>
      </c>
      <c r="H14">
        <v>0.42499999999999999</v>
      </c>
      <c r="I14">
        <v>0.4</v>
      </c>
      <c r="J14">
        <v>0.4</v>
      </c>
      <c r="K14">
        <v>0.4</v>
      </c>
      <c r="L14">
        <v>0.4</v>
      </c>
      <c r="M14">
        <v>0.4</v>
      </c>
      <c r="N14">
        <v>0.4</v>
      </c>
      <c r="O14">
        <v>0.4</v>
      </c>
      <c r="P14">
        <v>0.4</v>
      </c>
      <c r="Q14">
        <v>0.49</v>
      </c>
      <c r="R14">
        <v>0.49</v>
      </c>
      <c r="S14">
        <v>0.49</v>
      </c>
      <c r="T14">
        <v>0.46</v>
      </c>
    </row>
    <row r="15" spans="1:20">
      <c r="A15" s="127" t="s">
        <v>280</v>
      </c>
      <c r="B15">
        <v>0.56000000000000005</v>
      </c>
      <c r="C15">
        <v>0.56000000000000005</v>
      </c>
      <c r="D15">
        <v>0.56000000000000005</v>
      </c>
      <c r="E15">
        <v>0.56000000000000005</v>
      </c>
      <c r="F15">
        <v>0.48</v>
      </c>
      <c r="G15">
        <v>0.48</v>
      </c>
      <c r="H15">
        <v>0.48</v>
      </c>
      <c r="I15">
        <v>0.48</v>
      </c>
      <c r="J15">
        <v>0.45</v>
      </c>
      <c r="K15">
        <v>0.45</v>
      </c>
      <c r="L15">
        <v>0.45</v>
      </c>
      <c r="M15">
        <v>0.45</v>
      </c>
      <c r="N15">
        <v>0.43</v>
      </c>
      <c r="O15">
        <v>0.43</v>
      </c>
      <c r="P15">
        <v>0.43</v>
      </c>
      <c r="Q15">
        <v>0.43</v>
      </c>
      <c r="R15">
        <v>0.45</v>
      </c>
      <c r="S15">
        <v>0.52</v>
      </c>
      <c r="T15">
        <v>0.52</v>
      </c>
    </row>
    <row r="16" spans="1:20">
      <c r="A16" s="127" t="s">
        <v>274</v>
      </c>
      <c r="B16">
        <v>0.59099999999999997</v>
      </c>
      <c r="C16">
        <v>0.59599999999999997</v>
      </c>
      <c r="D16">
        <v>0.57700000000000007</v>
      </c>
      <c r="E16">
        <v>0.59</v>
      </c>
      <c r="F16">
        <v>0.59</v>
      </c>
      <c r="G16">
        <v>0.59</v>
      </c>
      <c r="H16">
        <v>0.58299999999999996</v>
      </c>
      <c r="I16">
        <v>0.57799999999999996</v>
      </c>
      <c r="J16">
        <v>0.54799999999999993</v>
      </c>
      <c r="K16">
        <v>0.53400000000000003</v>
      </c>
      <c r="L16">
        <v>0.53500000000000003</v>
      </c>
      <c r="M16">
        <v>0.45799999999999996</v>
      </c>
      <c r="N16">
        <v>0.45799999999999996</v>
      </c>
      <c r="O16">
        <v>0.45799999999999996</v>
      </c>
      <c r="P16">
        <v>0.45799999999999996</v>
      </c>
      <c r="Q16">
        <v>0.45799999999999996</v>
      </c>
      <c r="R16">
        <v>0.46700000000000003</v>
      </c>
      <c r="S16">
        <v>0.46799999999999997</v>
      </c>
      <c r="T16">
        <v>0.502</v>
      </c>
    </row>
    <row r="17" spans="1:20">
      <c r="A17" s="127" t="s">
        <v>286</v>
      </c>
      <c r="B17">
        <v>0.51</v>
      </c>
      <c r="C17">
        <v>0.51</v>
      </c>
      <c r="D17">
        <v>0.51</v>
      </c>
      <c r="E17">
        <v>0.46</v>
      </c>
      <c r="F17">
        <v>0.46</v>
      </c>
      <c r="G17">
        <v>0.45899999999999996</v>
      </c>
      <c r="H17">
        <v>0.45899999999999996</v>
      </c>
      <c r="I17">
        <v>0.46100000000000002</v>
      </c>
      <c r="J17">
        <v>0.46100000000000002</v>
      </c>
      <c r="K17">
        <v>0.46100000000000002</v>
      </c>
      <c r="L17">
        <v>0.441</v>
      </c>
      <c r="M17">
        <v>0.441</v>
      </c>
      <c r="N17">
        <v>0.44900000000000001</v>
      </c>
      <c r="O17">
        <v>0.44900000000000001</v>
      </c>
      <c r="P17">
        <v>0.44900000000000001</v>
      </c>
      <c r="Q17">
        <v>0.45200000000000001</v>
      </c>
      <c r="R17">
        <v>0.47299999999999998</v>
      </c>
      <c r="S17">
        <v>0.47299999999999998</v>
      </c>
      <c r="T17">
        <v>0.47299999999999998</v>
      </c>
    </row>
    <row r="18" spans="1:20">
      <c r="A18" s="127" t="s">
        <v>278</v>
      </c>
      <c r="B18">
        <v>0.4</v>
      </c>
      <c r="C18">
        <v>0.4</v>
      </c>
      <c r="D18">
        <v>0.4</v>
      </c>
      <c r="E18">
        <v>0.4</v>
      </c>
      <c r="F18">
        <v>0.4</v>
      </c>
      <c r="G18">
        <v>0.4</v>
      </c>
      <c r="H18">
        <v>0.4</v>
      </c>
      <c r="I18">
        <v>0.4</v>
      </c>
      <c r="J18">
        <v>0.3</v>
      </c>
      <c r="K18">
        <v>0.3</v>
      </c>
      <c r="L18">
        <v>0.3</v>
      </c>
      <c r="M18">
        <v>0.3</v>
      </c>
      <c r="N18">
        <v>0.3</v>
      </c>
      <c r="O18">
        <v>0.3</v>
      </c>
      <c r="P18">
        <v>0.3</v>
      </c>
      <c r="Q18">
        <v>0.3</v>
      </c>
      <c r="R18">
        <v>0.3</v>
      </c>
      <c r="S18">
        <v>0.38500000000000001</v>
      </c>
      <c r="T18">
        <v>0.38500000000000001</v>
      </c>
    </row>
    <row r="19" spans="1:20">
      <c r="A19" s="127" t="s">
        <v>287</v>
      </c>
      <c r="B19">
        <v>0.25</v>
      </c>
      <c r="C19">
        <v>0.25</v>
      </c>
      <c r="D19">
        <v>0.25</v>
      </c>
      <c r="E19">
        <v>0.25</v>
      </c>
      <c r="F19">
        <v>0.25</v>
      </c>
      <c r="G19">
        <v>0.25</v>
      </c>
      <c r="H19">
        <v>0.25</v>
      </c>
      <c r="I19">
        <v>0.25</v>
      </c>
      <c r="J19">
        <v>0.25</v>
      </c>
      <c r="K19">
        <v>0.25</v>
      </c>
      <c r="L19">
        <v>0.25</v>
      </c>
      <c r="M19">
        <v>0.25</v>
      </c>
      <c r="N19">
        <v>0.25</v>
      </c>
      <c r="O19">
        <v>0.25</v>
      </c>
      <c r="P19">
        <v>0.23</v>
      </c>
      <c r="Q19">
        <v>0.26</v>
      </c>
      <c r="R19">
        <v>0.25</v>
      </c>
      <c r="S19">
        <v>0.25</v>
      </c>
      <c r="T19">
        <v>0.24</v>
      </c>
    </row>
    <row r="20" spans="1:20">
      <c r="A20" s="127" t="s">
        <v>288</v>
      </c>
      <c r="B20">
        <v>0.33</v>
      </c>
      <c r="C20">
        <v>0.33</v>
      </c>
      <c r="D20">
        <v>0.33</v>
      </c>
      <c r="E20">
        <v>0.33</v>
      </c>
      <c r="F20">
        <v>0.33</v>
      </c>
      <c r="G20">
        <v>0.33</v>
      </c>
      <c r="H20">
        <v>0.33</v>
      </c>
      <c r="I20">
        <v>0.33</v>
      </c>
      <c r="J20">
        <v>0.33</v>
      </c>
      <c r="K20">
        <v>0.33</v>
      </c>
      <c r="L20">
        <v>0.33</v>
      </c>
      <c r="M20">
        <v>0.27</v>
      </c>
      <c r="N20">
        <v>0.27</v>
      </c>
      <c r="O20">
        <v>0.24</v>
      </c>
      <c r="P20">
        <v>0.15</v>
      </c>
      <c r="Q20">
        <v>0.15</v>
      </c>
      <c r="R20">
        <v>0.15</v>
      </c>
      <c r="S20">
        <v>0.15</v>
      </c>
      <c r="T20">
        <v>0.15</v>
      </c>
    </row>
    <row r="21" spans="1:20">
      <c r="A21" s="127" t="s">
        <v>289</v>
      </c>
      <c r="B21">
        <v>0.51300000000000001</v>
      </c>
      <c r="C21">
        <v>0.51300000000000001</v>
      </c>
      <c r="D21">
        <v>0.51300000000000001</v>
      </c>
      <c r="E21">
        <v>0.47200000000000003</v>
      </c>
      <c r="F21">
        <v>0.47200000000000003</v>
      </c>
      <c r="G21">
        <v>0.47200000000000003</v>
      </c>
      <c r="H21">
        <v>0.43099999999999999</v>
      </c>
      <c r="I21">
        <v>0.39</v>
      </c>
      <c r="J21">
        <v>0.39</v>
      </c>
      <c r="K21">
        <v>0.39</v>
      </c>
      <c r="L21">
        <v>0.39</v>
      </c>
      <c r="M21">
        <v>0.39</v>
      </c>
      <c r="N21">
        <v>0.39</v>
      </c>
      <c r="O21">
        <v>0.39</v>
      </c>
      <c r="P21">
        <v>0.39</v>
      </c>
      <c r="Q21">
        <v>0.39</v>
      </c>
      <c r="R21">
        <v>0.42100000000000004</v>
      </c>
      <c r="S21">
        <v>0.41299999999999998</v>
      </c>
      <c r="T21">
        <v>0.436</v>
      </c>
    </row>
    <row r="22" spans="1:20">
      <c r="A22" s="127" t="s">
        <v>283</v>
      </c>
      <c r="B22">
        <v>0.44</v>
      </c>
      <c r="C22">
        <v>0.44</v>
      </c>
      <c r="D22">
        <v>0.44</v>
      </c>
      <c r="E22">
        <v>0.44</v>
      </c>
      <c r="F22">
        <v>0.44</v>
      </c>
      <c r="G22">
        <v>0.44</v>
      </c>
      <c r="H22">
        <v>0.4</v>
      </c>
      <c r="I22">
        <v>0.4</v>
      </c>
      <c r="J22">
        <v>0.4</v>
      </c>
      <c r="K22">
        <v>0.38</v>
      </c>
      <c r="L22">
        <v>0.38</v>
      </c>
      <c r="M22">
        <v>0.36</v>
      </c>
      <c r="N22">
        <v>0.4</v>
      </c>
      <c r="O22">
        <v>0.4</v>
      </c>
      <c r="P22">
        <v>0.4</v>
      </c>
      <c r="Q22">
        <v>0.40600000000000003</v>
      </c>
      <c r="R22">
        <v>0.20300000000000001</v>
      </c>
      <c r="S22">
        <v>0.20300000000000001</v>
      </c>
      <c r="T22">
        <v>0.16</v>
      </c>
    </row>
    <row r="23" spans="1:20">
      <c r="A23" s="127" t="s">
        <v>290</v>
      </c>
      <c r="B23">
        <v>0.35</v>
      </c>
      <c r="C23">
        <v>0.35</v>
      </c>
      <c r="D23">
        <v>0.35</v>
      </c>
      <c r="E23">
        <v>0.35</v>
      </c>
      <c r="F23">
        <v>0.35</v>
      </c>
      <c r="G23">
        <v>0.35</v>
      </c>
      <c r="H23">
        <v>0.35</v>
      </c>
      <c r="I23">
        <v>0.35</v>
      </c>
      <c r="J23">
        <v>0.35</v>
      </c>
      <c r="K23">
        <v>0.35</v>
      </c>
      <c r="L23">
        <v>0.35</v>
      </c>
      <c r="M23">
        <v>0.35</v>
      </c>
      <c r="N23">
        <v>0.35</v>
      </c>
      <c r="O23">
        <v>0.35</v>
      </c>
      <c r="P23">
        <v>0.35</v>
      </c>
      <c r="Q23">
        <v>0.35</v>
      </c>
      <c r="R23">
        <v>0.35</v>
      </c>
      <c r="S23">
        <v>0.35</v>
      </c>
      <c r="T23">
        <v>0.35</v>
      </c>
    </row>
    <row r="24" spans="1:20">
      <c r="A24" s="127" t="s">
        <v>292</v>
      </c>
      <c r="B24">
        <v>0.6</v>
      </c>
      <c r="C24">
        <v>0.6</v>
      </c>
      <c r="D24">
        <v>0.6</v>
      </c>
      <c r="E24">
        <v>0.6</v>
      </c>
      <c r="F24">
        <v>0.6</v>
      </c>
      <c r="G24">
        <v>0.6</v>
      </c>
      <c r="H24">
        <v>0.52</v>
      </c>
      <c r="I24">
        <v>0.52</v>
      </c>
      <c r="J24">
        <v>0.52</v>
      </c>
      <c r="K24">
        <v>0.52</v>
      </c>
      <c r="L24">
        <v>0.52</v>
      </c>
      <c r="M24">
        <v>0.52</v>
      </c>
      <c r="N24">
        <v>0.52</v>
      </c>
      <c r="O24">
        <v>0.52</v>
      </c>
      <c r="P24">
        <v>0.52</v>
      </c>
      <c r="Q24">
        <v>0.52</v>
      </c>
      <c r="R24">
        <v>0.52</v>
      </c>
      <c r="S24">
        <v>0.52</v>
      </c>
      <c r="T24">
        <v>0.52</v>
      </c>
    </row>
    <row r="25" spans="1:20">
      <c r="A25" s="127" t="s">
        <v>276</v>
      </c>
      <c r="B25">
        <v>0.5</v>
      </c>
      <c r="C25">
        <v>0.5</v>
      </c>
      <c r="D25">
        <v>0.5</v>
      </c>
      <c r="E25">
        <v>0.5</v>
      </c>
      <c r="F25">
        <v>0.5</v>
      </c>
      <c r="G25">
        <v>0.5</v>
      </c>
      <c r="H25">
        <v>0.5</v>
      </c>
      <c r="I25">
        <v>0.5</v>
      </c>
      <c r="J25">
        <v>0.5</v>
      </c>
      <c r="K25">
        <v>0.5</v>
      </c>
      <c r="L25">
        <v>0.5</v>
      </c>
      <c r="M25">
        <v>0.5</v>
      </c>
      <c r="N25">
        <v>0.5</v>
      </c>
      <c r="O25">
        <v>0.5</v>
      </c>
      <c r="P25">
        <v>0.5</v>
      </c>
      <c r="Q25">
        <v>0.5</v>
      </c>
      <c r="R25">
        <v>0.5</v>
      </c>
      <c r="S25">
        <v>0.5</v>
      </c>
      <c r="T25">
        <v>0.5</v>
      </c>
    </row>
    <row r="26" spans="1:20">
      <c r="A26" s="127" t="s">
        <v>293</v>
      </c>
      <c r="B26">
        <v>0.45</v>
      </c>
      <c r="C26">
        <v>0.45</v>
      </c>
      <c r="D26">
        <v>0.44</v>
      </c>
      <c r="E26">
        <v>0.4</v>
      </c>
      <c r="F26">
        <v>0.4</v>
      </c>
      <c r="G26">
        <v>0.4</v>
      </c>
      <c r="H26">
        <v>0.4</v>
      </c>
      <c r="I26">
        <v>0.4</v>
      </c>
      <c r="J26">
        <v>0.4</v>
      </c>
      <c r="K26">
        <v>0.4</v>
      </c>
      <c r="L26">
        <v>0.4</v>
      </c>
      <c r="M26">
        <v>0.4</v>
      </c>
      <c r="N26">
        <v>0.4</v>
      </c>
      <c r="O26">
        <v>0.4</v>
      </c>
      <c r="P26">
        <v>0.32</v>
      </c>
      <c r="Q26">
        <v>0.32</v>
      </c>
      <c r="R26">
        <v>0.32</v>
      </c>
      <c r="S26">
        <v>0.32</v>
      </c>
      <c r="T26">
        <v>0.32</v>
      </c>
    </row>
    <row r="27" spans="1:20">
      <c r="A27" s="127" t="s">
        <v>294</v>
      </c>
      <c r="B27">
        <v>0.4</v>
      </c>
      <c r="C27">
        <v>0.4</v>
      </c>
      <c r="D27">
        <v>0.4</v>
      </c>
      <c r="E27">
        <v>0.4</v>
      </c>
      <c r="F27">
        <v>0.4</v>
      </c>
      <c r="G27">
        <v>0.4</v>
      </c>
      <c r="H27">
        <v>0.4</v>
      </c>
      <c r="I27">
        <v>0.4</v>
      </c>
      <c r="J27">
        <v>0.4</v>
      </c>
      <c r="K27">
        <v>0.4</v>
      </c>
      <c r="L27">
        <v>0.4</v>
      </c>
      <c r="M27">
        <v>0.42</v>
      </c>
      <c r="N27">
        <v>0.42</v>
      </c>
      <c r="O27">
        <v>0.42</v>
      </c>
      <c r="P27">
        <v>0.42</v>
      </c>
      <c r="Q27">
        <v>0.45899999999999996</v>
      </c>
      <c r="R27">
        <v>0.5</v>
      </c>
      <c r="S27">
        <v>0.49</v>
      </c>
      <c r="T27">
        <v>0.53</v>
      </c>
    </row>
    <row r="28" spans="1:20">
      <c r="A28" s="127" t="s">
        <v>296</v>
      </c>
      <c r="B28">
        <v>0.4</v>
      </c>
      <c r="C28">
        <v>0.4</v>
      </c>
      <c r="D28">
        <v>0.4</v>
      </c>
      <c r="E28">
        <v>0.48</v>
      </c>
      <c r="F28">
        <v>0.4</v>
      </c>
      <c r="G28">
        <v>0.4</v>
      </c>
      <c r="H28">
        <v>0.4</v>
      </c>
      <c r="I28">
        <v>0.4</v>
      </c>
      <c r="J28">
        <v>0.4</v>
      </c>
      <c r="K28">
        <v>0.4</v>
      </c>
      <c r="L28">
        <v>0.16</v>
      </c>
      <c r="M28">
        <v>0.16</v>
      </c>
      <c r="N28">
        <v>0.16</v>
      </c>
      <c r="O28">
        <v>0.16</v>
      </c>
      <c r="P28">
        <v>0.16</v>
      </c>
      <c r="Q28">
        <v>0.16</v>
      </c>
      <c r="R28">
        <v>0.16</v>
      </c>
      <c r="S28">
        <v>0.16</v>
      </c>
      <c r="T28">
        <v>0.16</v>
      </c>
    </row>
    <row r="29" spans="1:20">
      <c r="A29" s="127" t="s">
        <v>298</v>
      </c>
      <c r="B29">
        <v>0.5</v>
      </c>
      <c r="C29">
        <v>0.5</v>
      </c>
      <c r="D29">
        <v>0.5</v>
      </c>
      <c r="E29">
        <v>0.5</v>
      </c>
      <c r="F29">
        <v>0.5</v>
      </c>
      <c r="G29">
        <v>0.5</v>
      </c>
      <c r="H29">
        <v>0.5</v>
      </c>
      <c r="I29">
        <v>0.5</v>
      </c>
      <c r="J29">
        <v>0.5</v>
      </c>
      <c r="K29">
        <v>0.5</v>
      </c>
      <c r="L29">
        <v>0.5</v>
      </c>
      <c r="M29">
        <v>0.5</v>
      </c>
      <c r="N29">
        <v>0.41</v>
      </c>
      <c r="O29">
        <v>0.41</v>
      </c>
      <c r="P29">
        <v>0.41</v>
      </c>
      <c r="Q29">
        <v>0.41</v>
      </c>
      <c r="R29">
        <v>0.41</v>
      </c>
      <c r="S29">
        <v>0.41</v>
      </c>
      <c r="T29">
        <v>0.5</v>
      </c>
    </row>
    <row r="30" spans="1:20">
      <c r="A30" s="127" t="s">
        <v>297</v>
      </c>
      <c r="B30">
        <v>0.42</v>
      </c>
      <c r="C30">
        <v>0.42</v>
      </c>
      <c r="D30">
        <v>0.42</v>
      </c>
      <c r="E30">
        <v>0.42</v>
      </c>
      <c r="F30">
        <v>0.42</v>
      </c>
      <c r="G30">
        <v>0.42</v>
      </c>
      <c r="H30">
        <v>0.42</v>
      </c>
      <c r="I30">
        <v>0.38</v>
      </c>
      <c r="J30">
        <v>0.38</v>
      </c>
      <c r="K30">
        <v>0.19</v>
      </c>
      <c r="L30">
        <v>0.19</v>
      </c>
      <c r="M30">
        <v>0.19</v>
      </c>
      <c r="N30">
        <v>0.19</v>
      </c>
      <c r="O30">
        <v>0.19</v>
      </c>
      <c r="P30">
        <v>0.19</v>
      </c>
      <c r="Q30">
        <v>0.19</v>
      </c>
      <c r="R30">
        <v>0.19</v>
      </c>
      <c r="S30">
        <v>0.19</v>
      </c>
      <c r="T30">
        <v>0.25</v>
      </c>
    </row>
    <row r="31" spans="1:20">
      <c r="A31" s="127" t="s">
        <v>282</v>
      </c>
      <c r="B31">
        <v>0.622</v>
      </c>
      <c r="C31">
        <v>0.61199999999999999</v>
      </c>
      <c r="D31">
        <v>0.59499999999999997</v>
      </c>
      <c r="E31">
        <v>0.57799999999999996</v>
      </c>
      <c r="F31">
        <v>0.55600000000000005</v>
      </c>
      <c r="G31">
        <v>0.54</v>
      </c>
      <c r="H31">
        <v>0.53500000000000003</v>
      </c>
      <c r="I31">
        <v>0.52500000000000002</v>
      </c>
      <c r="J31">
        <v>0.52200000000000002</v>
      </c>
      <c r="K31">
        <v>0.52100000000000002</v>
      </c>
      <c r="L31">
        <v>0.51</v>
      </c>
      <c r="M31">
        <v>0.50900000000000001</v>
      </c>
      <c r="N31">
        <v>0.505</v>
      </c>
      <c r="O31">
        <v>0.501</v>
      </c>
      <c r="P31">
        <v>0.49099999999999999</v>
      </c>
      <c r="Q31">
        <v>0.49</v>
      </c>
      <c r="R31">
        <v>0.49200000000000005</v>
      </c>
      <c r="S31">
        <v>0.49</v>
      </c>
      <c r="T31">
        <v>0.51100000000000001</v>
      </c>
    </row>
    <row r="32" spans="1:20">
      <c r="A32" s="127" t="s">
        <v>275</v>
      </c>
      <c r="B32">
        <v>0.61299999999999999</v>
      </c>
      <c r="C32">
        <v>0.61399999999999999</v>
      </c>
      <c r="D32">
        <v>0.54400000000000004</v>
      </c>
      <c r="E32">
        <v>0.56700000000000006</v>
      </c>
      <c r="F32">
        <v>0.53600000000000003</v>
      </c>
      <c r="G32">
        <v>0.51500000000000001</v>
      </c>
      <c r="H32">
        <v>0.53100000000000003</v>
      </c>
      <c r="I32">
        <v>0.55500000000000005</v>
      </c>
      <c r="J32">
        <v>0.54700000000000004</v>
      </c>
      <c r="K32">
        <v>0.56499999999999995</v>
      </c>
      <c r="L32">
        <v>0.56600000000000006</v>
      </c>
      <c r="M32">
        <v>0.56600000000000006</v>
      </c>
      <c r="N32">
        <v>0.56600000000000006</v>
      </c>
      <c r="O32">
        <v>0.56399999999999995</v>
      </c>
      <c r="P32">
        <v>0.56499999999999995</v>
      </c>
      <c r="Q32">
        <v>0.56600000000000006</v>
      </c>
      <c r="R32">
        <v>0.56600000000000006</v>
      </c>
      <c r="S32">
        <v>0.56600000000000006</v>
      </c>
      <c r="T32">
        <v>0.56600000000000006</v>
      </c>
    </row>
    <row r="33" spans="1:20">
      <c r="A33" s="127" t="s">
        <v>407</v>
      </c>
      <c r="B33">
        <v>0.4</v>
      </c>
      <c r="C33">
        <v>0.4</v>
      </c>
      <c r="D33">
        <v>0.4</v>
      </c>
      <c r="E33">
        <v>0.4</v>
      </c>
      <c r="F33">
        <v>0.4</v>
      </c>
      <c r="G33">
        <v>0.4</v>
      </c>
      <c r="H33">
        <v>0.4</v>
      </c>
      <c r="I33">
        <v>0.4</v>
      </c>
      <c r="J33">
        <v>0.4</v>
      </c>
      <c r="K33">
        <v>0.4</v>
      </c>
      <c r="L33">
        <v>0.4</v>
      </c>
      <c r="M33">
        <v>0.4</v>
      </c>
      <c r="N33">
        <v>0.4</v>
      </c>
      <c r="O33">
        <v>0.4</v>
      </c>
      <c r="P33">
        <v>0.4</v>
      </c>
      <c r="Q33">
        <v>0.5</v>
      </c>
      <c r="R33">
        <v>0.5</v>
      </c>
      <c r="S33">
        <v>0.5</v>
      </c>
      <c r="T33">
        <v>0.45</v>
      </c>
    </row>
    <row r="34" spans="1:20">
      <c r="A34" s="127" t="s">
        <v>291</v>
      </c>
      <c r="B34">
        <v>0.41700000000000004</v>
      </c>
      <c r="C34">
        <v>0.41700000000000004</v>
      </c>
      <c r="D34">
        <v>0.41700000000000004</v>
      </c>
      <c r="E34">
        <v>0.41700000000000004</v>
      </c>
      <c r="F34">
        <v>0.41499999999999998</v>
      </c>
      <c r="G34">
        <v>0.47499999999999998</v>
      </c>
      <c r="H34">
        <v>0.47499999999999998</v>
      </c>
      <c r="I34">
        <v>0.47499999999999998</v>
      </c>
      <c r="J34">
        <v>0.47499999999999998</v>
      </c>
      <c r="K34">
        <v>0.47499999999999998</v>
      </c>
      <c r="L34">
        <v>0.435</v>
      </c>
      <c r="M34">
        <v>0.4</v>
      </c>
      <c r="N34">
        <v>0.4</v>
      </c>
      <c r="O34">
        <v>0.4</v>
      </c>
      <c r="P34">
        <v>0.4</v>
      </c>
      <c r="Q34">
        <v>0.4</v>
      </c>
      <c r="R34">
        <v>0.4</v>
      </c>
      <c r="S34">
        <v>0.4</v>
      </c>
      <c r="T34">
        <v>0.4</v>
      </c>
    </row>
    <row r="35" spans="1:20">
      <c r="A35" s="127" t="s">
        <v>285</v>
      </c>
      <c r="B35" t="s">
        <v>109</v>
      </c>
      <c r="C35" t="s">
        <v>109</v>
      </c>
      <c r="D35" t="s">
        <v>109</v>
      </c>
      <c r="E35" t="s">
        <v>109</v>
      </c>
      <c r="F35" t="s">
        <v>109</v>
      </c>
      <c r="G35" t="s">
        <v>109</v>
      </c>
      <c r="H35" t="s">
        <v>109</v>
      </c>
      <c r="I35" t="s">
        <v>109</v>
      </c>
      <c r="J35" t="s">
        <v>109</v>
      </c>
      <c r="K35" t="s">
        <v>109</v>
      </c>
      <c r="L35" t="s">
        <v>109</v>
      </c>
      <c r="M35" t="s">
        <v>109</v>
      </c>
      <c r="N35" t="s">
        <v>109</v>
      </c>
      <c r="O35" t="s">
        <v>109</v>
      </c>
      <c r="P35" t="s">
        <v>109</v>
      </c>
      <c r="Q35">
        <v>0.46100000000000002</v>
      </c>
      <c r="R35">
        <v>0.46100000000000002</v>
      </c>
      <c r="S35">
        <v>0.318</v>
      </c>
      <c r="T35">
        <v>0.318</v>
      </c>
    </row>
    <row r="36" spans="1:20" s="105" customFormat="1">
      <c r="A36" s="120" t="s">
        <v>111</v>
      </c>
      <c r="B36" s="105">
        <v>0.47399999999999998</v>
      </c>
      <c r="C36" s="105">
        <v>0.47200000000000003</v>
      </c>
      <c r="D36" s="105">
        <v>0.46500000000000002</v>
      </c>
      <c r="E36" s="105">
        <v>0.46200000000000002</v>
      </c>
      <c r="F36" s="105">
        <v>0.45399999999999996</v>
      </c>
      <c r="G36" s="105">
        <v>0.44799999999999995</v>
      </c>
      <c r="H36" s="105">
        <v>0.43799999999999994</v>
      </c>
      <c r="I36" s="105">
        <v>0.43</v>
      </c>
      <c r="J36" s="105">
        <v>0.42299999999999999</v>
      </c>
      <c r="K36" s="105">
        <v>0.41299999999999998</v>
      </c>
      <c r="L36" s="105">
        <v>0.4</v>
      </c>
      <c r="M36" s="105">
        <v>0.39399999999999996</v>
      </c>
      <c r="N36" s="105">
        <v>0.39200000000000002</v>
      </c>
      <c r="O36" s="105">
        <v>0.379</v>
      </c>
      <c r="P36" s="105">
        <v>0.37200000000000005</v>
      </c>
      <c r="Q36" s="105">
        <v>0.379</v>
      </c>
      <c r="R36" s="105">
        <v>0.376</v>
      </c>
      <c r="S36" s="105">
        <v>0.38100000000000001</v>
      </c>
      <c r="T36" s="105">
        <v>0.38900000000000001</v>
      </c>
    </row>
    <row r="37" spans="1:20" s="57" customFormat="1">
      <c r="A37" s="121" t="s">
        <v>123</v>
      </c>
      <c r="B37" s="57">
        <v>0.49</v>
      </c>
      <c r="C37" s="57">
        <v>0.49</v>
      </c>
      <c r="D37" s="57">
        <v>0.48799999999999999</v>
      </c>
      <c r="E37" s="57">
        <v>0.48</v>
      </c>
      <c r="F37" s="57">
        <v>0.47399999999999998</v>
      </c>
      <c r="G37" s="57">
        <v>0.47100000000000003</v>
      </c>
      <c r="H37" s="57">
        <v>0.45899999999999996</v>
      </c>
      <c r="I37" s="57">
        <v>0.44900000000000001</v>
      </c>
      <c r="J37" s="57">
        <v>0.43799999999999994</v>
      </c>
      <c r="K37" s="57">
        <v>0.42399999999999999</v>
      </c>
      <c r="L37" s="57">
        <v>0.41899999999999998</v>
      </c>
      <c r="M37" s="57">
        <v>0.41499999999999998</v>
      </c>
      <c r="N37" s="57">
        <v>0.41</v>
      </c>
      <c r="O37" s="57">
        <v>0.40899999999999997</v>
      </c>
      <c r="P37" s="57">
        <v>0.40799999999999997</v>
      </c>
      <c r="Q37" s="57">
        <v>0.41600000000000004</v>
      </c>
      <c r="R37" s="57">
        <v>0.42299999999999999</v>
      </c>
      <c r="S37" s="57">
        <v>0.43099999999999999</v>
      </c>
      <c r="T37" s="57">
        <v>0.44500000000000001</v>
      </c>
    </row>
  </sheetData>
  <mergeCells count="1">
    <mergeCell ref="B5:T5"/>
  </mergeCells>
  <hyperlinks>
    <hyperlink ref="B3" r:id="rId1" xr:uid="{00000000-0004-0000-0A00-000000000000}"/>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dimension ref="A1:N37"/>
  <sheetViews>
    <sheetView workbookViewId="0">
      <pane xSplit="1" ySplit="6" topLeftCell="B7" activePane="bottomRight" state="frozen"/>
      <selection pane="topRight" activeCell="B1" sqref="B1"/>
      <selection pane="bottomLeft" activeCell="A7" sqref="A7"/>
      <selection pane="bottomRight" activeCell="M10" sqref="M10"/>
    </sheetView>
  </sheetViews>
  <sheetFormatPr baseColWidth="10" defaultRowHeight="15"/>
  <cols>
    <col min="1" max="1" width="13.7109375" customWidth="1"/>
    <col min="2" max="2" width="4.85546875" customWidth="1"/>
    <col min="3" max="14" width="5" bestFit="1" customWidth="1"/>
  </cols>
  <sheetData>
    <row r="1" spans="1:14">
      <c r="A1" s="111" t="s">
        <v>410</v>
      </c>
      <c r="B1" s="111" t="s">
        <v>132</v>
      </c>
      <c r="C1" s="109"/>
      <c r="D1" s="109"/>
      <c r="E1" s="109"/>
      <c r="F1" s="109"/>
      <c r="G1" s="109"/>
      <c r="H1" s="109"/>
      <c r="I1" s="109"/>
      <c r="J1" s="109"/>
      <c r="K1" s="109"/>
      <c r="L1" s="109"/>
      <c r="M1" s="109"/>
      <c r="N1" s="112"/>
    </row>
    <row r="2" spans="1:14">
      <c r="A2" s="113" t="s">
        <v>413</v>
      </c>
      <c r="B2" s="91" t="s">
        <v>133</v>
      </c>
      <c r="C2" s="58"/>
      <c r="D2" s="58"/>
      <c r="E2" s="58"/>
      <c r="F2" s="58"/>
      <c r="G2" s="58"/>
      <c r="H2" s="58"/>
      <c r="I2" s="58"/>
      <c r="J2" s="58"/>
      <c r="K2" s="58"/>
      <c r="L2" s="58"/>
      <c r="M2" s="58"/>
      <c r="N2" s="114"/>
    </row>
    <row r="3" spans="1:14">
      <c r="A3" s="113" t="s">
        <v>409</v>
      </c>
      <c r="B3" s="123" t="s">
        <v>324</v>
      </c>
      <c r="C3" s="58"/>
      <c r="D3" s="58"/>
      <c r="E3" s="58"/>
      <c r="F3" s="58"/>
      <c r="G3" s="58"/>
      <c r="H3" s="58"/>
      <c r="I3" s="58"/>
      <c r="J3" s="58"/>
      <c r="K3" s="58"/>
      <c r="L3" s="58"/>
      <c r="M3" s="58"/>
      <c r="N3" s="114"/>
    </row>
    <row r="4" spans="1:14">
      <c r="A4" s="116"/>
      <c r="B4" s="125"/>
      <c r="C4" s="117"/>
      <c r="D4" s="117"/>
      <c r="E4" s="117"/>
      <c r="F4" s="117"/>
      <c r="G4" s="117"/>
      <c r="H4" s="117"/>
      <c r="I4" s="117"/>
      <c r="J4" s="117"/>
      <c r="K4" s="117"/>
      <c r="L4" s="117"/>
      <c r="M4" s="117"/>
      <c r="N4" s="118"/>
    </row>
    <row r="5" spans="1:14">
      <c r="A5" s="129" t="s">
        <v>412</v>
      </c>
      <c r="B5" s="313" t="s">
        <v>414</v>
      </c>
      <c r="C5" s="315"/>
      <c r="D5" s="315"/>
      <c r="E5" s="315"/>
      <c r="F5" s="315"/>
      <c r="G5" s="315"/>
      <c r="H5" s="315"/>
      <c r="I5" s="315"/>
      <c r="J5" s="315"/>
      <c r="K5" s="315"/>
      <c r="L5" s="315"/>
      <c r="M5" s="315"/>
      <c r="N5" s="314"/>
    </row>
    <row r="6" spans="1:14">
      <c r="A6" s="119" t="s">
        <v>411</v>
      </c>
      <c r="B6" s="119">
        <v>2000</v>
      </c>
      <c r="C6" s="119">
        <v>2001</v>
      </c>
      <c r="D6" s="119">
        <v>2002</v>
      </c>
      <c r="E6" s="119">
        <v>2003</v>
      </c>
      <c r="F6" s="119">
        <v>2004</v>
      </c>
      <c r="G6" s="119">
        <v>2005</v>
      </c>
      <c r="H6" s="119">
        <v>2006</v>
      </c>
      <c r="I6" s="119">
        <v>2007</v>
      </c>
      <c r="J6" s="119">
        <v>2008</v>
      </c>
      <c r="K6" s="119">
        <v>2009</v>
      </c>
      <c r="L6" s="119">
        <v>2010</v>
      </c>
      <c r="M6" s="119">
        <v>2011</v>
      </c>
      <c r="N6" s="119">
        <v>2012</v>
      </c>
    </row>
    <row r="7" spans="1:14">
      <c r="A7" s="127" t="s">
        <v>45</v>
      </c>
      <c r="B7" t="s">
        <v>81</v>
      </c>
      <c r="C7" t="s">
        <v>134</v>
      </c>
      <c r="D7" t="s">
        <v>101</v>
      </c>
      <c r="E7" t="s">
        <v>135</v>
      </c>
      <c r="F7" t="s">
        <v>65</v>
      </c>
      <c r="G7" t="s">
        <v>136</v>
      </c>
      <c r="H7" t="s">
        <v>137</v>
      </c>
      <c r="I7" t="s">
        <v>135</v>
      </c>
      <c r="J7" t="s">
        <v>70</v>
      </c>
      <c r="K7" t="s">
        <v>138</v>
      </c>
      <c r="L7" t="s">
        <v>139</v>
      </c>
      <c r="M7" t="s">
        <v>101</v>
      </c>
      <c r="N7" t="s">
        <v>101</v>
      </c>
    </row>
    <row r="8" spans="1:14">
      <c r="A8" s="127" t="s">
        <v>46</v>
      </c>
      <c r="B8" t="s">
        <v>47</v>
      </c>
      <c r="C8" t="s">
        <v>140</v>
      </c>
      <c r="D8" t="s">
        <v>141</v>
      </c>
      <c r="E8" t="s">
        <v>88</v>
      </c>
      <c r="F8" t="s">
        <v>142</v>
      </c>
      <c r="G8" t="s">
        <v>143</v>
      </c>
      <c r="H8" t="s">
        <v>144</v>
      </c>
      <c r="I8" t="s">
        <v>145</v>
      </c>
      <c r="J8" t="s">
        <v>146</v>
      </c>
      <c r="K8" t="s">
        <v>147</v>
      </c>
      <c r="L8" t="s">
        <v>148</v>
      </c>
      <c r="M8" t="s">
        <v>149</v>
      </c>
      <c r="N8" t="s">
        <v>149</v>
      </c>
    </row>
    <row r="9" spans="1:14">
      <c r="A9" s="127" t="s">
        <v>49</v>
      </c>
      <c r="B9" t="s">
        <v>85</v>
      </c>
      <c r="C9" t="s">
        <v>85</v>
      </c>
      <c r="D9" t="s">
        <v>106</v>
      </c>
      <c r="E9" t="s">
        <v>105</v>
      </c>
      <c r="F9" t="s">
        <v>126</v>
      </c>
      <c r="G9" t="s">
        <v>61</v>
      </c>
      <c r="H9" t="s">
        <v>47</v>
      </c>
      <c r="I9" t="s">
        <v>150</v>
      </c>
      <c r="J9" t="s">
        <v>151</v>
      </c>
      <c r="K9" t="s">
        <v>152</v>
      </c>
      <c r="L9" t="s">
        <v>122</v>
      </c>
      <c r="M9" t="s">
        <v>153</v>
      </c>
      <c r="N9" t="s">
        <v>154</v>
      </c>
    </row>
    <row r="10" spans="1:14">
      <c r="A10" s="127" t="s">
        <v>53</v>
      </c>
      <c r="B10" t="s">
        <v>128</v>
      </c>
      <c r="C10" t="s">
        <v>151</v>
      </c>
      <c r="D10" t="s">
        <v>155</v>
      </c>
      <c r="E10" t="s">
        <v>116</v>
      </c>
      <c r="F10" t="s">
        <v>122</v>
      </c>
      <c r="G10" t="s">
        <v>122</v>
      </c>
      <c r="H10" t="s">
        <v>122</v>
      </c>
      <c r="I10" t="s">
        <v>122</v>
      </c>
      <c r="J10" t="s">
        <v>76</v>
      </c>
      <c r="K10" t="s">
        <v>48</v>
      </c>
      <c r="L10" t="s">
        <v>156</v>
      </c>
      <c r="M10" t="s">
        <v>157</v>
      </c>
      <c r="N10" t="s">
        <v>158</v>
      </c>
    </row>
    <row r="11" spans="1:14">
      <c r="A11" s="127" t="s">
        <v>54</v>
      </c>
      <c r="B11" t="s">
        <v>55</v>
      </c>
      <c r="C11" t="s">
        <v>159</v>
      </c>
      <c r="D11" t="s">
        <v>124</v>
      </c>
      <c r="E11" t="s">
        <v>160</v>
      </c>
      <c r="F11" t="s">
        <v>161</v>
      </c>
      <c r="G11" t="s">
        <v>74</v>
      </c>
      <c r="H11" t="s">
        <v>112</v>
      </c>
      <c r="I11" t="s">
        <v>162</v>
      </c>
      <c r="J11" t="s">
        <v>159</v>
      </c>
      <c r="K11" t="s">
        <v>59</v>
      </c>
      <c r="L11" t="s">
        <v>63</v>
      </c>
      <c r="M11" t="s">
        <v>163</v>
      </c>
      <c r="N11" t="s">
        <v>163</v>
      </c>
    </row>
    <row r="12" spans="1:14">
      <c r="A12" s="127" t="s">
        <v>57</v>
      </c>
      <c r="B12" t="s">
        <v>164</v>
      </c>
      <c r="C12" t="s">
        <v>154</v>
      </c>
      <c r="D12" t="s">
        <v>89</v>
      </c>
      <c r="E12" t="s">
        <v>127</v>
      </c>
      <c r="F12" t="s">
        <v>153</v>
      </c>
      <c r="G12" t="s">
        <v>121</v>
      </c>
      <c r="H12" t="s">
        <v>165</v>
      </c>
      <c r="I12" t="s">
        <v>120</v>
      </c>
      <c r="J12" t="s">
        <v>158</v>
      </c>
      <c r="K12" t="s">
        <v>166</v>
      </c>
      <c r="L12" t="s">
        <v>152</v>
      </c>
      <c r="M12" t="s">
        <v>84</v>
      </c>
      <c r="N12" t="s">
        <v>117</v>
      </c>
    </row>
    <row r="13" spans="1:14">
      <c r="A13" s="127" t="s">
        <v>58</v>
      </c>
      <c r="B13" t="s">
        <v>167</v>
      </c>
      <c r="C13" t="s">
        <v>168</v>
      </c>
      <c r="D13" t="s">
        <v>169</v>
      </c>
      <c r="E13" t="s">
        <v>169</v>
      </c>
      <c r="F13" t="s">
        <v>170</v>
      </c>
      <c r="G13" t="s">
        <v>171</v>
      </c>
      <c r="H13" t="s">
        <v>172</v>
      </c>
      <c r="I13" t="s">
        <v>173</v>
      </c>
      <c r="J13" t="s">
        <v>52</v>
      </c>
      <c r="K13" t="s">
        <v>174</v>
      </c>
      <c r="L13" t="s">
        <v>175</v>
      </c>
      <c r="M13" t="s">
        <v>176</v>
      </c>
      <c r="N13" t="s">
        <v>177</v>
      </c>
    </row>
    <row r="14" spans="1:14">
      <c r="A14" s="127" t="s">
        <v>62</v>
      </c>
      <c r="B14" t="s">
        <v>88</v>
      </c>
      <c r="C14" t="s">
        <v>178</v>
      </c>
      <c r="D14" t="s">
        <v>179</v>
      </c>
      <c r="E14" t="s">
        <v>180</v>
      </c>
      <c r="F14" t="s">
        <v>181</v>
      </c>
      <c r="G14" t="s">
        <v>182</v>
      </c>
      <c r="H14" t="s">
        <v>183</v>
      </c>
      <c r="I14" t="s">
        <v>88</v>
      </c>
      <c r="J14" t="s">
        <v>184</v>
      </c>
      <c r="K14" t="s">
        <v>179</v>
      </c>
      <c r="L14" t="s">
        <v>185</v>
      </c>
      <c r="M14" t="s">
        <v>186</v>
      </c>
      <c r="N14" t="s">
        <v>186</v>
      </c>
    </row>
    <row r="15" spans="1:14">
      <c r="A15" s="127" t="s">
        <v>66</v>
      </c>
      <c r="B15" t="s">
        <v>185</v>
      </c>
      <c r="C15" t="s">
        <v>178</v>
      </c>
      <c r="D15" t="s">
        <v>142</v>
      </c>
      <c r="E15" t="s">
        <v>185</v>
      </c>
      <c r="F15" t="s">
        <v>178</v>
      </c>
      <c r="G15" t="s">
        <v>187</v>
      </c>
      <c r="H15" t="s">
        <v>188</v>
      </c>
      <c r="I15" t="s">
        <v>187</v>
      </c>
      <c r="J15" t="s">
        <v>189</v>
      </c>
      <c r="K15" t="s">
        <v>190</v>
      </c>
      <c r="L15" t="s">
        <v>191</v>
      </c>
      <c r="M15" t="s">
        <v>156</v>
      </c>
      <c r="N15" t="s">
        <v>158</v>
      </c>
    </row>
    <row r="16" spans="1:14">
      <c r="A16" s="127" t="s">
        <v>67</v>
      </c>
      <c r="B16" t="s">
        <v>192</v>
      </c>
      <c r="C16" t="s">
        <v>56</v>
      </c>
      <c r="D16" t="s">
        <v>60</v>
      </c>
      <c r="E16" t="s">
        <v>130</v>
      </c>
      <c r="F16" t="s">
        <v>113</v>
      </c>
      <c r="G16" t="s">
        <v>193</v>
      </c>
      <c r="H16" t="s">
        <v>59</v>
      </c>
      <c r="I16" t="s">
        <v>194</v>
      </c>
      <c r="J16" t="s">
        <v>193</v>
      </c>
      <c r="K16" t="s">
        <v>193</v>
      </c>
      <c r="L16" t="s">
        <v>68</v>
      </c>
      <c r="M16" t="s">
        <v>124</v>
      </c>
      <c r="N16" t="s">
        <v>124</v>
      </c>
    </row>
    <row r="17" spans="1:14">
      <c r="A17" s="127" t="s">
        <v>71</v>
      </c>
      <c r="B17" t="s">
        <v>86</v>
      </c>
      <c r="C17" t="s">
        <v>195</v>
      </c>
      <c r="D17" t="s">
        <v>83</v>
      </c>
      <c r="E17" t="s">
        <v>126</v>
      </c>
      <c r="F17" t="s">
        <v>196</v>
      </c>
      <c r="G17" t="s">
        <v>64</v>
      </c>
      <c r="H17" t="s">
        <v>197</v>
      </c>
      <c r="I17" t="s">
        <v>198</v>
      </c>
      <c r="J17" t="s">
        <v>195</v>
      </c>
      <c r="K17" t="s">
        <v>107</v>
      </c>
      <c r="L17" t="s">
        <v>60</v>
      </c>
      <c r="M17" t="s">
        <v>199</v>
      </c>
      <c r="N17" t="s">
        <v>130</v>
      </c>
    </row>
    <row r="18" spans="1:14">
      <c r="A18" s="127" t="s">
        <v>75</v>
      </c>
      <c r="B18" t="s">
        <v>175</v>
      </c>
      <c r="C18" t="s">
        <v>200</v>
      </c>
      <c r="D18" t="s">
        <v>201</v>
      </c>
      <c r="E18" t="s">
        <v>202</v>
      </c>
      <c r="F18" t="s">
        <v>202</v>
      </c>
      <c r="G18" t="s">
        <v>203</v>
      </c>
      <c r="H18" t="s">
        <v>203</v>
      </c>
      <c r="I18" t="s">
        <v>203</v>
      </c>
      <c r="J18" t="s">
        <v>203</v>
      </c>
      <c r="K18" t="s">
        <v>203</v>
      </c>
      <c r="L18" t="s">
        <v>203</v>
      </c>
      <c r="M18" t="s">
        <v>203</v>
      </c>
      <c r="N18" t="s">
        <v>203</v>
      </c>
    </row>
    <row r="19" spans="1:14">
      <c r="A19" s="127" t="s">
        <v>77</v>
      </c>
      <c r="B19" t="s">
        <v>196</v>
      </c>
      <c r="C19" t="s">
        <v>61</v>
      </c>
      <c r="D19" t="s">
        <v>196</v>
      </c>
      <c r="E19" t="s">
        <v>204</v>
      </c>
      <c r="F19" t="s">
        <v>126</v>
      </c>
      <c r="G19" t="s">
        <v>205</v>
      </c>
      <c r="H19" t="s">
        <v>205</v>
      </c>
      <c r="I19" t="s">
        <v>206</v>
      </c>
      <c r="J19" t="s">
        <v>207</v>
      </c>
      <c r="K19" t="s">
        <v>106</v>
      </c>
      <c r="L19" t="s">
        <v>107</v>
      </c>
      <c r="M19" t="s">
        <v>107</v>
      </c>
      <c r="N19" t="s">
        <v>107</v>
      </c>
    </row>
    <row r="20" spans="1:14">
      <c r="A20" s="127" t="s">
        <v>78</v>
      </c>
      <c r="B20" t="s">
        <v>208</v>
      </c>
      <c r="C20" t="s">
        <v>208</v>
      </c>
      <c r="D20" t="s">
        <v>83</v>
      </c>
      <c r="E20" t="s">
        <v>127</v>
      </c>
      <c r="F20" t="s">
        <v>129</v>
      </c>
      <c r="G20" t="s">
        <v>209</v>
      </c>
      <c r="H20" t="s">
        <v>89</v>
      </c>
      <c r="I20" t="s">
        <v>206</v>
      </c>
      <c r="J20" t="s">
        <v>210</v>
      </c>
      <c r="K20" t="s">
        <v>122</v>
      </c>
      <c r="L20" t="s">
        <v>211</v>
      </c>
      <c r="M20" t="s">
        <v>122</v>
      </c>
      <c r="N20" t="s">
        <v>122</v>
      </c>
    </row>
    <row r="21" spans="1:14">
      <c r="A21" s="127" t="s">
        <v>80</v>
      </c>
      <c r="B21" t="s">
        <v>212</v>
      </c>
      <c r="C21" t="s">
        <v>213</v>
      </c>
      <c r="D21" t="s">
        <v>214</v>
      </c>
      <c r="E21" t="s">
        <v>215</v>
      </c>
      <c r="F21" t="s">
        <v>216</v>
      </c>
      <c r="G21" t="s">
        <v>217</v>
      </c>
      <c r="H21" t="s">
        <v>218</v>
      </c>
      <c r="I21" t="s">
        <v>219</v>
      </c>
      <c r="J21" t="s">
        <v>220</v>
      </c>
      <c r="K21" t="s">
        <v>214</v>
      </c>
      <c r="L21" t="s">
        <v>221</v>
      </c>
      <c r="M21" t="s">
        <v>222</v>
      </c>
      <c r="N21" t="s">
        <v>223</v>
      </c>
    </row>
    <row r="22" spans="1:14">
      <c r="A22" s="127" t="s">
        <v>87</v>
      </c>
      <c r="B22" t="s">
        <v>224</v>
      </c>
      <c r="C22" t="s">
        <v>100</v>
      </c>
      <c r="D22" t="s">
        <v>225</v>
      </c>
      <c r="E22" t="s">
        <v>130</v>
      </c>
      <c r="F22" t="s">
        <v>114</v>
      </c>
      <c r="G22" t="s">
        <v>83</v>
      </c>
      <c r="H22" t="s">
        <v>226</v>
      </c>
      <c r="I22" t="s">
        <v>59</v>
      </c>
      <c r="J22" t="s">
        <v>68</v>
      </c>
      <c r="K22" t="s">
        <v>113</v>
      </c>
      <c r="L22" t="s">
        <v>115</v>
      </c>
      <c r="M22" t="s">
        <v>73</v>
      </c>
      <c r="N22" t="s">
        <v>227</v>
      </c>
    </row>
    <row r="23" spans="1:14">
      <c r="A23" s="127" t="s">
        <v>90</v>
      </c>
      <c r="B23" t="s">
        <v>228</v>
      </c>
      <c r="C23" t="s">
        <v>200</v>
      </c>
      <c r="D23" t="s">
        <v>229</v>
      </c>
      <c r="E23" t="s">
        <v>230</v>
      </c>
      <c r="F23" t="s">
        <v>168</v>
      </c>
      <c r="G23" t="s">
        <v>231</v>
      </c>
      <c r="H23" t="s">
        <v>232</v>
      </c>
      <c r="I23" t="s">
        <v>231</v>
      </c>
      <c r="J23" t="s">
        <v>231</v>
      </c>
      <c r="K23" t="s">
        <v>229</v>
      </c>
      <c r="L23" t="s">
        <v>167</v>
      </c>
      <c r="M23" t="s">
        <v>202</v>
      </c>
      <c r="N23" t="s">
        <v>202</v>
      </c>
    </row>
    <row r="24" spans="1:14">
      <c r="A24" s="127" t="s">
        <v>92</v>
      </c>
      <c r="B24" t="s">
        <v>196</v>
      </c>
      <c r="C24" t="s">
        <v>84</v>
      </c>
      <c r="D24" t="s">
        <v>117</v>
      </c>
      <c r="E24" t="s">
        <v>151</v>
      </c>
      <c r="F24" t="s">
        <v>128</v>
      </c>
      <c r="G24" t="s">
        <v>129</v>
      </c>
      <c r="H24" t="s">
        <v>233</v>
      </c>
      <c r="I24" t="s">
        <v>234</v>
      </c>
      <c r="J24" t="s">
        <v>189</v>
      </c>
      <c r="K24" t="s">
        <v>234</v>
      </c>
      <c r="L24" t="s">
        <v>235</v>
      </c>
      <c r="M24" t="s">
        <v>234</v>
      </c>
      <c r="N24" t="s">
        <v>233</v>
      </c>
    </row>
    <row r="25" spans="1:14">
      <c r="A25" s="127" t="s">
        <v>93</v>
      </c>
      <c r="B25" t="s">
        <v>195</v>
      </c>
      <c r="C25" t="s">
        <v>208</v>
      </c>
      <c r="D25" t="s">
        <v>83</v>
      </c>
      <c r="E25" t="s">
        <v>107</v>
      </c>
      <c r="F25" t="s">
        <v>60</v>
      </c>
      <c r="G25" t="s">
        <v>226</v>
      </c>
      <c r="H25" t="s">
        <v>192</v>
      </c>
      <c r="I25" t="s">
        <v>236</v>
      </c>
      <c r="J25" t="s">
        <v>130</v>
      </c>
      <c r="K25" t="s">
        <v>195</v>
      </c>
      <c r="L25" t="s">
        <v>237</v>
      </c>
      <c r="M25" t="s">
        <v>115</v>
      </c>
      <c r="N25" t="s">
        <v>236</v>
      </c>
    </row>
    <row r="26" spans="1:14">
      <c r="A26" s="127" t="s">
        <v>94</v>
      </c>
      <c r="B26" t="s">
        <v>158</v>
      </c>
      <c r="C26" t="s">
        <v>157</v>
      </c>
      <c r="D26" t="s">
        <v>156</v>
      </c>
      <c r="E26" t="s">
        <v>158</v>
      </c>
      <c r="F26" t="s">
        <v>119</v>
      </c>
      <c r="G26" t="s">
        <v>238</v>
      </c>
      <c r="H26" t="s">
        <v>239</v>
      </c>
      <c r="I26" t="s">
        <v>240</v>
      </c>
      <c r="J26" t="s">
        <v>149</v>
      </c>
      <c r="K26" t="s">
        <v>241</v>
      </c>
      <c r="L26" t="s">
        <v>233</v>
      </c>
      <c r="M26" t="s">
        <v>234</v>
      </c>
      <c r="N26" t="s">
        <v>242</v>
      </c>
    </row>
    <row r="27" spans="1:14">
      <c r="A27" s="127" t="s">
        <v>95</v>
      </c>
      <c r="B27" t="s">
        <v>233</v>
      </c>
      <c r="C27" t="s">
        <v>243</v>
      </c>
      <c r="D27" t="s">
        <v>244</v>
      </c>
      <c r="E27" t="s">
        <v>245</v>
      </c>
      <c r="F27" t="s">
        <v>245</v>
      </c>
      <c r="G27" t="s">
        <v>246</v>
      </c>
      <c r="H27" t="s">
        <v>245</v>
      </c>
      <c r="I27" t="s">
        <v>148</v>
      </c>
      <c r="J27" t="s">
        <v>246</v>
      </c>
      <c r="K27" t="s">
        <v>110</v>
      </c>
      <c r="L27" t="s">
        <v>243</v>
      </c>
      <c r="M27" t="s">
        <v>243</v>
      </c>
      <c r="N27" t="s">
        <v>51</v>
      </c>
    </row>
    <row r="28" spans="1:14">
      <c r="A28" s="127" t="s">
        <v>96</v>
      </c>
      <c r="B28" t="s">
        <v>247</v>
      </c>
      <c r="C28" t="s">
        <v>73</v>
      </c>
      <c r="D28" t="s">
        <v>248</v>
      </c>
      <c r="E28" t="s">
        <v>237</v>
      </c>
      <c r="F28" t="s">
        <v>208</v>
      </c>
      <c r="G28" t="s">
        <v>125</v>
      </c>
      <c r="H28" t="s">
        <v>196</v>
      </c>
      <c r="I28" t="s">
        <v>205</v>
      </c>
      <c r="J28" t="s">
        <v>127</v>
      </c>
      <c r="K28" t="s">
        <v>83</v>
      </c>
      <c r="L28" t="s">
        <v>237</v>
      </c>
      <c r="M28" t="s">
        <v>115</v>
      </c>
      <c r="N28" t="s">
        <v>115</v>
      </c>
    </row>
    <row r="29" spans="1:14">
      <c r="A29" s="127" t="s">
        <v>97</v>
      </c>
      <c r="B29" t="s">
        <v>209</v>
      </c>
      <c r="C29" t="s">
        <v>107</v>
      </c>
      <c r="D29" t="s">
        <v>107</v>
      </c>
      <c r="E29" t="s">
        <v>107</v>
      </c>
      <c r="F29" t="s">
        <v>86</v>
      </c>
      <c r="G29" t="s">
        <v>205</v>
      </c>
      <c r="H29" t="s">
        <v>85</v>
      </c>
      <c r="I29" t="s">
        <v>127</v>
      </c>
      <c r="J29" t="s">
        <v>210</v>
      </c>
      <c r="K29" t="s">
        <v>249</v>
      </c>
      <c r="L29" t="s">
        <v>186</v>
      </c>
      <c r="M29" t="s">
        <v>186</v>
      </c>
      <c r="N29" t="s">
        <v>76</v>
      </c>
    </row>
    <row r="30" spans="1:14">
      <c r="A30" s="127" t="s">
        <v>98</v>
      </c>
      <c r="B30" t="s">
        <v>89</v>
      </c>
      <c r="C30" t="s">
        <v>206</v>
      </c>
      <c r="D30" t="s">
        <v>89</v>
      </c>
      <c r="E30" t="s">
        <v>128</v>
      </c>
      <c r="F30" t="s">
        <v>117</v>
      </c>
      <c r="G30" t="s">
        <v>185</v>
      </c>
      <c r="H30" t="s">
        <v>180</v>
      </c>
      <c r="I30" t="s">
        <v>184</v>
      </c>
      <c r="J30" t="s">
        <v>88</v>
      </c>
      <c r="K30" t="s">
        <v>250</v>
      </c>
      <c r="L30" t="s">
        <v>251</v>
      </c>
      <c r="M30" t="s">
        <v>88</v>
      </c>
      <c r="N30" t="s">
        <v>140</v>
      </c>
    </row>
    <row r="31" spans="1:14">
      <c r="A31" s="127" t="s">
        <v>99</v>
      </c>
      <c r="B31" t="s">
        <v>50</v>
      </c>
      <c r="C31" t="s">
        <v>204</v>
      </c>
      <c r="D31" t="s">
        <v>127</v>
      </c>
      <c r="E31" t="s">
        <v>47</v>
      </c>
      <c r="F31" t="s">
        <v>116</v>
      </c>
      <c r="G31" t="s">
        <v>155</v>
      </c>
      <c r="H31" t="s">
        <v>211</v>
      </c>
      <c r="I31" t="s">
        <v>186</v>
      </c>
      <c r="J31" t="s">
        <v>186</v>
      </c>
      <c r="K31" t="s">
        <v>240</v>
      </c>
      <c r="L31" t="s">
        <v>156</v>
      </c>
      <c r="M31" t="s">
        <v>252</v>
      </c>
      <c r="N31" t="s">
        <v>156</v>
      </c>
    </row>
    <row r="32" spans="1:14">
      <c r="A32" s="127" t="s">
        <v>102</v>
      </c>
      <c r="B32" t="s">
        <v>253</v>
      </c>
      <c r="C32" t="s">
        <v>254</v>
      </c>
      <c r="D32" t="s">
        <v>69</v>
      </c>
      <c r="E32" t="s">
        <v>162</v>
      </c>
      <c r="F32" t="s">
        <v>82</v>
      </c>
      <c r="G32" t="s">
        <v>159</v>
      </c>
      <c r="H32" t="s">
        <v>72</v>
      </c>
      <c r="I32" t="s">
        <v>226</v>
      </c>
      <c r="J32" t="s">
        <v>64</v>
      </c>
      <c r="K32" t="s">
        <v>85</v>
      </c>
      <c r="L32" t="s">
        <v>89</v>
      </c>
      <c r="M32" t="s">
        <v>255</v>
      </c>
      <c r="N32" t="s">
        <v>255</v>
      </c>
    </row>
    <row r="33" spans="1:14">
      <c r="A33" s="127" t="s">
        <v>103</v>
      </c>
      <c r="B33" t="s">
        <v>218</v>
      </c>
      <c r="C33" t="s">
        <v>256</v>
      </c>
      <c r="D33" t="s">
        <v>217</v>
      </c>
      <c r="E33" t="s">
        <v>257</v>
      </c>
      <c r="F33" t="s">
        <v>258</v>
      </c>
      <c r="G33" t="s">
        <v>258</v>
      </c>
      <c r="H33" t="s">
        <v>259</v>
      </c>
      <c r="I33" t="s">
        <v>260</v>
      </c>
      <c r="J33" t="s">
        <v>261</v>
      </c>
      <c r="K33" t="s">
        <v>218</v>
      </c>
      <c r="L33" t="s">
        <v>222</v>
      </c>
      <c r="M33" t="s">
        <v>217</v>
      </c>
      <c r="N33" t="s">
        <v>220</v>
      </c>
    </row>
    <row r="34" spans="1:14">
      <c r="A34" s="127" t="s">
        <v>104</v>
      </c>
      <c r="B34" t="s">
        <v>146</v>
      </c>
      <c r="C34" t="s">
        <v>180</v>
      </c>
      <c r="D34" t="s">
        <v>180</v>
      </c>
      <c r="E34" t="s">
        <v>262</v>
      </c>
      <c r="F34" t="s">
        <v>91</v>
      </c>
      <c r="G34" t="s">
        <v>263</v>
      </c>
      <c r="H34" t="s">
        <v>190</v>
      </c>
      <c r="I34" t="s">
        <v>263</v>
      </c>
      <c r="J34" t="s">
        <v>263</v>
      </c>
      <c r="K34" t="s">
        <v>189</v>
      </c>
      <c r="L34" t="s">
        <v>189</v>
      </c>
      <c r="M34" t="s">
        <v>190</v>
      </c>
      <c r="N34" t="s">
        <v>190</v>
      </c>
    </row>
    <row r="35" spans="1:14">
      <c r="A35" s="127" t="s">
        <v>108</v>
      </c>
      <c r="B35" t="s">
        <v>264</v>
      </c>
      <c r="C35" t="s">
        <v>265</v>
      </c>
      <c r="D35" t="s">
        <v>266</v>
      </c>
      <c r="E35" t="s">
        <v>267</v>
      </c>
      <c r="F35" t="s">
        <v>221</v>
      </c>
      <c r="G35" t="s">
        <v>220</v>
      </c>
      <c r="H35" t="s">
        <v>220</v>
      </c>
      <c r="I35" t="s">
        <v>79</v>
      </c>
      <c r="J35" t="s">
        <v>268</v>
      </c>
      <c r="K35" t="s">
        <v>269</v>
      </c>
      <c r="L35" t="s">
        <v>270</v>
      </c>
      <c r="M35" t="s">
        <v>222</v>
      </c>
      <c r="N35" t="s">
        <v>219</v>
      </c>
    </row>
    <row r="36" spans="1:14">
      <c r="A36" s="120" t="s">
        <v>111</v>
      </c>
      <c r="B36" s="105" t="s">
        <v>186</v>
      </c>
      <c r="C36" s="105" t="s">
        <v>121</v>
      </c>
      <c r="D36" s="105" t="s">
        <v>118</v>
      </c>
      <c r="E36" s="105" t="s">
        <v>166</v>
      </c>
      <c r="F36" s="105" t="s">
        <v>239</v>
      </c>
      <c r="G36" s="105" t="s">
        <v>119</v>
      </c>
      <c r="H36" s="105" t="s">
        <v>252</v>
      </c>
      <c r="I36" s="105" t="s">
        <v>252</v>
      </c>
      <c r="J36" s="105" t="s">
        <v>143</v>
      </c>
      <c r="K36" s="105" t="s">
        <v>188</v>
      </c>
      <c r="L36" s="105" t="s">
        <v>188</v>
      </c>
      <c r="M36" s="105" t="s">
        <v>191</v>
      </c>
      <c r="N36" s="105" t="s">
        <v>156</v>
      </c>
    </row>
    <row r="37" spans="1:14">
      <c r="A37" s="121" t="s">
        <v>123</v>
      </c>
      <c r="B37" s="57" t="s">
        <v>156</v>
      </c>
      <c r="C37" s="57" t="s">
        <v>141</v>
      </c>
      <c r="D37" s="57" t="s">
        <v>141</v>
      </c>
      <c r="E37" s="57" t="s">
        <v>141</v>
      </c>
      <c r="F37" s="57" t="s">
        <v>183</v>
      </c>
      <c r="G37" s="57" t="s">
        <v>184</v>
      </c>
      <c r="H37" s="57" t="s">
        <v>91</v>
      </c>
      <c r="I37" s="57" t="s">
        <v>91</v>
      </c>
      <c r="J37" s="57" t="s">
        <v>185</v>
      </c>
      <c r="K37" s="57" t="s">
        <v>271</v>
      </c>
      <c r="L37" s="57" t="s">
        <v>251</v>
      </c>
      <c r="M37" s="57" t="s">
        <v>182</v>
      </c>
      <c r="N37" s="57" t="s">
        <v>184</v>
      </c>
    </row>
  </sheetData>
  <mergeCells count="1">
    <mergeCell ref="B5:N5"/>
  </mergeCells>
  <hyperlinks>
    <hyperlink ref="B3" r:id="rId1"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N9" sqref="N9"/>
    </sheetView>
  </sheetViews>
  <sheetFormatPr baseColWidth="10" defaultRowHeight="15"/>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G35" sqref="G35"/>
    </sheetView>
  </sheetViews>
  <sheetFormatPr baseColWidth="10" defaultRowHeight="1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election activeCell="Q27" sqref="Q27"/>
    </sheetView>
  </sheetViews>
  <sheetFormatPr baseColWidth="10" defaultRowHeight="15"/>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election activeCell="M38" sqref="M38"/>
    </sheetView>
  </sheetViews>
  <sheetFormatPr baseColWidth="10" defaultRowHeight="15"/>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election activeCell="O10" sqref="O10"/>
    </sheetView>
  </sheetViews>
  <sheetFormatPr baseColWidth="10" defaultRowHeight="15"/>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ABBCB-1BDE-4086-923B-8A8EBB588B37}">
  <dimension ref="A1"/>
  <sheetViews>
    <sheetView workbookViewId="0">
      <selection activeCell="S10" sqref="S10"/>
    </sheetView>
  </sheetViews>
  <sheetFormatPr baseColWidth="10" defaultRowHeight="15"/>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O16" sqref="O16"/>
    </sheetView>
  </sheetViews>
  <sheetFormatPr baseColWidth="10"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1"/>
  <sheetViews>
    <sheetView workbookViewId="0">
      <selection activeCell="C32" sqref="C32"/>
    </sheetView>
  </sheetViews>
  <sheetFormatPr baseColWidth="10" defaultRowHeight="15"/>
  <cols>
    <col min="2" max="2" width="4.7109375" customWidth="1"/>
    <col min="13" max="13" width="14.85546875" customWidth="1"/>
  </cols>
  <sheetData>
    <row r="1" spans="1:27">
      <c r="A1" s="87"/>
      <c r="B1" s="87"/>
      <c r="C1" s="87"/>
      <c r="D1" s="87"/>
      <c r="E1" s="87"/>
      <c r="F1" s="87"/>
      <c r="G1" s="87"/>
      <c r="H1" s="87"/>
      <c r="I1" s="87"/>
      <c r="J1" s="87"/>
      <c r="K1" s="87"/>
      <c r="L1" s="87"/>
      <c r="M1" s="87"/>
      <c r="N1" s="87"/>
      <c r="O1" s="87"/>
      <c r="P1" s="87"/>
      <c r="Q1" s="87"/>
      <c r="R1" s="87"/>
      <c r="S1" s="87"/>
      <c r="T1" s="87"/>
      <c r="U1" s="87"/>
      <c r="V1" s="87"/>
      <c r="W1" s="87"/>
      <c r="X1" s="87"/>
      <c r="Y1" s="87"/>
      <c r="Z1" s="87"/>
    </row>
    <row r="2" spans="1:27" ht="18.75">
      <c r="A2" s="87"/>
      <c r="C2" s="98" t="s">
        <v>532</v>
      </c>
      <c r="D2" s="87"/>
      <c r="E2" s="87"/>
      <c r="F2" s="87"/>
      <c r="G2" s="87"/>
      <c r="H2" s="87"/>
      <c r="I2" s="87"/>
      <c r="J2" s="87"/>
      <c r="K2" s="87"/>
      <c r="L2" s="87"/>
      <c r="M2" s="87"/>
      <c r="N2" s="87"/>
      <c r="O2" s="87"/>
      <c r="P2" s="87"/>
      <c r="Q2" s="87"/>
      <c r="R2" s="87"/>
      <c r="S2" s="87"/>
      <c r="T2" s="87"/>
      <c r="U2" s="87"/>
      <c r="V2" s="87"/>
      <c r="W2" s="87"/>
      <c r="X2" s="87"/>
      <c r="Y2" s="87"/>
      <c r="Z2" s="87"/>
    </row>
    <row r="3" spans="1:27" ht="15.75">
      <c r="A3" s="87"/>
      <c r="B3" s="87"/>
      <c r="C3" s="217" t="s">
        <v>533</v>
      </c>
      <c r="D3" s="87"/>
      <c r="E3" s="87"/>
      <c r="F3" s="87"/>
      <c r="G3" s="87"/>
      <c r="H3" s="87"/>
      <c r="I3" s="87"/>
      <c r="J3" s="87"/>
      <c r="K3" s="87"/>
      <c r="L3" s="87"/>
      <c r="M3" s="87"/>
      <c r="N3" s="87"/>
      <c r="O3" s="87"/>
      <c r="P3" s="87"/>
      <c r="Q3" s="87"/>
      <c r="R3" s="87"/>
      <c r="S3" s="87"/>
      <c r="T3" s="87"/>
      <c r="U3" s="87"/>
      <c r="V3" s="87"/>
      <c r="W3" s="87"/>
      <c r="X3" s="87"/>
      <c r="Y3" s="87"/>
      <c r="Z3" s="87"/>
    </row>
    <row r="4" spans="1:27" ht="15.75">
      <c r="A4" s="87"/>
      <c r="B4" s="87"/>
      <c r="C4" s="217"/>
      <c r="D4" s="87"/>
      <c r="E4" s="87"/>
      <c r="F4" s="87"/>
      <c r="G4" s="87"/>
      <c r="H4" s="87"/>
      <c r="I4" s="87"/>
      <c r="J4" s="87"/>
      <c r="K4" s="87"/>
      <c r="L4" s="87"/>
      <c r="M4" s="87"/>
      <c r="N4" s="87"/>
      <c r="O4" s="87"/>
      <c r="P4" s="87"/>
      <c r="Q4" s="87"/>
      <c r="R4" s="87"/>
      <c r="S4" s="87"/>
      <c r="T4" s="87"/>
      <c r="U4" s="87"/>
      <c r="V4" s="87"/>
      <c r="W4" s="87"/>
      <c r="X4" s="87"/>
      <c r="Y4" s="87"/>
      <c r="Z4" s="87"/>
    </row>
    <row r="5" spans="1:27">
      <c r="A5" s="87"/>
      <c r="B5" s="275" t="s">
        <v>555</v>
      </c>
      <c r="C5" s="276"/>
      <c r="D5" s="276"/>
      <c r="E5" s="276"/>
      <c r="F5" s="276"/>
      <c r="G5" s="276"/>
      <c r="H5" s="276"/>
      <c r="I5" s="276"/>
      <c r="J5" s="276"/>
      <c r="K5" s="276"/>
      <c r="L5" s="276"/>
      <c r="M5" s="277"/>
      <c r="N5" s="87"/>
      <c r="O5" s="87"/>
      <c r="P5" s="87"/>
      <c r="Q5" s="87"/>
      <c r="R5" s="87"/>
      <c r="S5" s="87"/>
      <c r="T5" s="87"/>
      <c r="U5" s="87"/>
      <c r="V5" s="87"/>
      <c r="W5" s="87"/>
      <c r="X5" s="87"/>
      <c r="Y5" s="87"/>
      <c r="Z5" s="87"/>
    </row>
    <row r="6" spans="1:27">
      <c r="A6" s="87"/>
      <c r="B6" s="278"/>
      <c r="C6" s="279"/>
      <c r="D6" s="279"/>
      <c r="E6" s="279"/>
      <c r="F6" s="279"/>
      <c r="G6" s="279"/>
      <c r="H6" s="279"/>
      <c r="I6" s="279"/>
      <c r="J6" s="279"/>
      <c r="K6" s="279"/>
      <c r="L6" s="279"/>
      <c r="M6" s="280"/>
      <c r="N6" s="87"/>
      <c r="O6" s="87"/>
      <c r="P6" s="87"/>
      <c r="Q6" s="87"/>
      <c r="R6" s="87"/>
      <c r="S6" s="87"/>
      <c r="T6" s="87"/>
      <c r="U6" s="87"/>
      <c r="V6" s="87"/>
      <c r="W6" s="87"/>
      <c r="X6" s="87"/>
      <c r="Y6" s="87"/>
      <c r="Z6" s="87"/>
    </row>
    <row r="7" spans="1:27">
      <c r="A7" s="87"/>
      <c r="B7" s="278"/>
      <c r="C7" s="279"/>
      <c r="D7" s="279"/>
      <c r="E7" s="279"/>
      <c r="F7" s="279"/>
      <c r="G7" s="279"/>
      <c r="H7" s="279"/>
      <c r="I7" s="279"/>
      <c r="J7" s="279"/>
      <c r="K7" s="279"/>
      <c r="L7" s="279"/>
      <c r="M7" s="280"/>
      <c r="N7" s="87"/>
      <c r="O7" s="87"/>
      <c r="P7" s="87"/>
      <c r="Q7" s="87"/>
      <c r="R7" s="87"/>
      <c r="S7" s="87"/>
      <c r="T7" s="87"/>
      <c r="U7" s="87"/>
      <c r="V7" s="87"/>
      <c r="W7" s="87"/>
      <c r="X7" s="87"/>
      <c r="Y7" s="87"/>
      <c r="Z7" s="87"/>
    </row>
    <row r="8" spans="1:27">
      <c r="A8" s="87"/>
      <c r="B8" s="278"/>
      <c r="C8" s="279"/>
      <c r="D8" s="279"/>
      <c r="E8" s="279"/>
      <c r="F8" s="279"/>
      <c r="G8" s="279"/>
      <c r="H8" s="279"/>
      <c r="I8" s="279"/>
      <c r="J8" s="279"/>
      <c r="K8" s="279"/>
      <c r="L8" s="279"/>
      <c r="M8" s="280"/>
      <c r="N8" s="87"/>
      <c r="O8" s="87"/>
      <c r="P8" s="87"/>
      <c r="Q8" s="87"/>
      <c r="R8" s="87"/>
      <c r="S8" s="87"/>
      <c r="T8" s="87"/>
      <c r="U8" s="87"/>
      <c r="V8" s="87"/>
      <c r="W8" s="87"/>
      <c r="X8" s="87"/>
      <c r="Y8" s="87"/>
      <c r="Z8" s="87"/>
    </row>
    <row r="9" spans="1:27">
      <c r="A9" s="87"/>
      <c r="B9" s="281"/>
      <c r="C9" s="282"/>
      <c r="D9" s="282"/>
      <c r="E9" s="282"/>
      <c r="F9" s="282"/>
      <c r="G9" s="282"/>
      <c r="H9" s="282"/>
      <c r="I9" s="282"/>
      <c r="J9" s="282"/>
      <c r="K9" s="282"/>
      <c r="L9" s="282"/>
      <c r="M9" s="283"/>
      <c r="N9" s="87"/>
      <c r="O9" s="87"/>
      <c r="P9" s="87"/>
      <c r="Q9" s="87"/>
      <c r="R9" s="87"/>
      <c r="S9" s="87"/>
      <c r="T9" s="87"/>
      <c r="U9" s="87"/>
      <c r="V9" s="87"/>
      <c r="W9" s="87"/>
      <c r="X9" s="87"/>
      <c r="Y9" s="87"/>
      <c r="Z9" s="87"/>
    </row>
    <row r="10" spans="1:27">
      <c r="A10" s="87"/>
      <c r="B10" s="87"/>
      <c r="C10" s="87"/>
      <c r="D10" s="87"/>
      <c r="E10" s="87"/>
      <c r="F10" s="87"/>
      <c r="G10" s="87"/>
      <c r="H10" s="87"/>
      <c r="I10" s="87"/>
      <c r="J10" s="87"/>
      <c r="K10" s="87"/>
      <c r="L10" s="87"/>
      <c r="M10" s="87"/>
      <c r="N10" s="87"/>
      <c r="O10" s="87"/>
      <c r="P10" s="87"/>
      <c r="Q10" s="87"/>
      <c r="R10" s="87"/>
      <c r="S10" s="87"/>
      <c r="T10" s="87"/>
      <c r="U10" s="87"/>
      <c r="V10" s="87"/>
      <c r="W10" s="87"/>
      <c r="X10" s="87"/>
      <c r="Y10" s="87"/>
      <c r="Z10" s="87"/>
    </row>
    <row r="11" spans="1:27">
      <c r="A11" s="87"/>
      <c r="B11" s="87"/>
      <c r="C11" s="87"/>
      <c r="D11" s="87"/>
      <c r="E11" s="87"/>
      <c r="F11" s="88" t="s">
        <v>529</v>
      </c>
      <c r="G11" s="89"/>
      <c r="H11" s="89"/>
      <c r="I11" s="89"/>
      <c r="J11" s="89"/>
      <c r="K11" s="89"/>
      <c r="L11" s="89"/>
      <c r="M11" s="90"/>
      <c r="N11" s="87"/>
      <c r="O11" s="87"/>
      <c r="P11" s="87"/>
      <c r="Q11" s="87"/>
      <c r="R11" s="87"/>
      <c r="S11" s="87"/>
      <c r="T11" s="87"/>
      <c r="U11" s="87"/>
      <c r="V11" s="87"/>
      <c r="W11" s="87"/>
      <c r="X11" s="87"/>
      <c r="Y11" s="87"/>
      <c r="Z11" s="87"/>
      <c r="AA11" s="87"/>
    </row>
    <row r="12" spans="1:27">
      <c r="A12" s="87"/>
      <c r="B12" s="87"/>
      <c r="C12" s="87"/>
      <c r="D12" s="87"/>
      <c r="E12" s="87"/>
      <c r="F12" s="91" t="s">
        <v>556</v>
      </c>
      <c r="G12" s="58"/>
      <c r="H12" s="58"/>
      <c r="I12" s="58"/>
      <c r="J12" s="58"/>
      <c r="K12" s="58"/>
      <c r="L12" s="58"/>
      <c r="M12" s="92"/>
      <c r="N12" s="87"/>
      <c r="O12" s="87"/>
      <c r="P12" s="87"/>
      <c r="Q12" s="87"/>
      <c r="R12" s="87"/>
      <c r="S12" s="87"/>
      <c r="T12" s="87"/>
      <c r="U12" s="87"/>
      <c r="V12" s="87"/>
      <c r="W12" s="87"/>
      <c r="X12" s="87"/>
      <c r="Y12" s="87"/>
      <c r="Z12" s="87"/>
      <c r="AA12" s="87"/>
    </row>
    <row r="13" spans="1:27">
      <c r="A13" s="87"/>
      <c r="B13" s="87"/>
      <c r="C13" s="87"/>
      <c r="D13" s="87"/>
      <c r="E13" s="87"/>
      <c r="F13" s="93"/>
      <c r="G13" s="58"/>
      <c r="H13" s="58"/>
      <c r="I13" s="58"/>
      <c r="J13" s="58"/>
      <c r="K13" s="58"/>
      <c r="L13" s="58"/>
      <c r="M13" s="92"/>
      <c r="N13" s="87"/>
      <c r="O13" s="87"/>
      <c r="P13" s="87"/>
      <c r="Q13" s="87"/>
      <c r="R13" s="87"/>
      <c r="S13" s="87"/>
      <c r="T13" s="87"/>
      <c r="U13" s="87"/>
      <c r="V13" s="87"/>
      <c r="W13" s="87"/>
      <c r="X13" s="87"/>
      <c r="Y13" s="87"/>
      <c r="Z13" s="87"/>
      <c r="AA13" s="87"/>
    </row>
    <row r="14" spans="1:27">
      <c r="A14" s="87"/>
      <c r="B14" s="87"/>
      <c r="C14" s="87"/>
      <c r="D14" s="87"/>
      <c r="E14" s="87"/>
      <c r="F14" s="94" t="s">
        <v>530</v>
      </c>
      <c r="G14" s="58"/>
      <c r="H14" s="58"/>
      <c r="I14" s="58"/>
      <c r="J14" s="58"/>
      <c r="K14" s="58"/>
      <c r="L14" s="58"/>
      <c r="M14" s="92"/>
      <c r="N14" s="87"/>
      <c r="O14" s="87"/>
      <c r="P14" s="87"/>
      <c r="Q14" s="87"/>
      <c r="R14" s="87"/>
      <c r="S14" s="87"/>
      <c r="T14" s="87"/>
      <c r="U14" s="87"/>
      <c r="V14" s="87"/>
      <c r="W14" s="87"/>
      <c r="X14" s="87"/>
      <c r="Y14" s="87"/>
      <c r="Z14" s="87"/>
      <c r="AA14" s="87"/>
    </row>
    <row r="15" spans="1:27">
      <c r="A15" s="87"/>
      <c r="B15" s="87"/>
      <c r="C15" s="87"/>
      <c r="D15" s="87"/>
      <c r="E15" s="87"/>
      <c r="F15" s="93" t="s">
        <v>405</v>
      </c>
      <c r="G15" s="58"/>
      <c r="H15" s="58"/>
      <c r="I15" s="58"/>
      <c r="J15" s="58"/>
      <c r="K15" s="58"/>
      <c r="L15" s="58"/>
      <c r="M15" s="92"/>
      <c r="N15" s="87"/>
      <c r="O15" s="87"/>
      <c r="P15" s="87"/>
      <c r="Q15" s="87"/>
      <c r="R15" s="87"/>
      <c r="S15" s="87"/>
      <c r="T15" s="87"/>
      <c r="U15" s="87"/>
      <c r="V15" s="87"/>
      <c r="W15" s="87"/>
      <c r="X15" s="87"/>
      <c r="Y15" s="87"/>
      <c r="Z15" s="87"/>
      <c r="AA15" s="87"/>
    </row>
    <row r="16" spans="1:27">
      <c r="A16" s="87"/>
      <c r="B16" s="87"/>
      <c r="C16" s="87"/>
      <c r="D16" s="87"/>
      <c r="E16" s="87"/>
      <c r="F16" s="93"/>
      <c r="G16" s="58"/>
      <c r="H16" s="58"/>
      <c r="I16" s="58"/>
      <c r="J16" s="58"/>
      <c r="K16" s="58"/>
      <c r="L16" s="58"/>
      <c r="M16" s="92"/>
      <c r="N16" s="87"/>
      <c r="O16" s="87"/>
      <c r="P16" s="87"/>
      <c r="Q16" s="87"/>
      <c r="R16" s="87"/>
      <c r="S16" s="87"/>
      <c r="T16" s="87"/>
      <c r="U16" s="87"/>
      <c r="V16" s="87"/>
      <c r="W16" s="87"/>
      <c r="X16" s="87"/>
      <c r="Y16" s="87"/>
      <c r="Z16" s="87"/>
      <c r="AA16" s="87"/>
    </row>
    <row r="17" spans="1:27">
      <c r="A17" s="87"/>
      <c r="B17" s="87"/>
      <c r="C17" s="87"/>
      <c r="D17" s="87"/>
      <c r="E17" s="87"/>
      <c r="F17" s="94" t="s">
        <v>380</v>
      </c>
      <c r="G17" s="58"/>
      <c r="H17" s="58"/>
      <c r="I17" s="58"/>
      <c r="J17" s="58"/>
      <c r="K17" s="58"/>
      <c r="L17" s="58"/>
      <c r="M17" s="92"/>
      <c r="N17" s="87"/>
      <c r="O17" s="87"/>
      <c r="P17" s="87"/>
      <c r="Q17" s="87"/>
      <c r="R17" s="87"/>
      <c r="S17" s="87"/>
      <c r="T17" s="87"/>
      <c r="U17" s="87"/>
      <c r="V17" s="87"/>
      <c r="W17" s="87"/>
      <c r="X17" s="87"/>
      <c r="Y17" s="87"/>
      <c r="Z17" s="87"/>
      <c r="AA17" s="87"/>
    </row>
    <row r="18" spans="1:27">
      <c r="A18" s="87"/>
      <c r="B18" s="87"/>
      <c r="C18" s="87"/>
      <c r="D18" s="87"/>
      <c r="E18" s="87"/>
      <c r="F18" s="93" t="s">
        <v>381</v>
      </c>
      <c r="G18" s="58"/>
      <c r="H18" s="58"/>
      <c r="I18" s="58"/>
      <c r="J18" s="58"/>
      <c r="K18" s="58"/>
      <c r="L18" s="58"/>
      <c r="M18" s="92"/>
      <c r="N18" s="87"/>
      <c r="O18" s="87"/>
      <c r="P18" s="87"/>
      <c r="Q18" s="87"/>
      <c r="R18" s="87"/>
      <c r="S18" s="87"/>
      <c r="T18" s="87"/>
      <c r="U18" s="87"/>
      <c r="V18" s="87"/>
      <c r="W18" s="87"/>
      <c r="X18" s="87"/>
      <c r="Y18" s="87"/>
      <c r="Z18" s="87"/>
      <c r="AA18" s="87"/>
    </row>
    <row r="19" spans="1:27">
      <c r="A19" s="87"/>
      <c r="B19" s="87"/>
      <c r="C19" s="87"/>
      <c r="D19" s="87"/>
      <c r="E19" s="87"/>
      <c r="F19" s="95" t="s">
        <v>406</v>
      </c>
      <c r="G19" s="96"/>
      <c r="H19" s="96"/>
      <c r="I19" s="96"/>
      <c r="J19" s="96"/>
      <c r="K19" s="96"/>
      <c r="L19" s="96"/>
      <c r="M19" s="97"/>
      <c r="N19" s="87"/>
      <c r="O19" s="87"/>
      <c r="P19" s="87"/>
      <c r="Q19" s="87"/>
      <c r="R19" s="87"/>
      <c r="S19" s="87"/>
      <c r="T19" s="87"/>
      <c r="U19" s="87"/>
      <c r="V19" s="87"/>
      <c r="W19" s="87"/>
      <c r="X19" s="87"/>
      <c r="Y19" s="87"/>
      <c r="Z19" s="87"/>
      <c r="AA19" s="87"/>
    </row>
    <row r="20" spans="1:27">
      <c r="A20" s="87"/>
      <c r="B20" s="103" t="s">
        <v>534</v>
      </c>
      <c r="C20" s="87"/>
      <c r="D20" s="87"/>
      <c r="E20" s="87"/>
      <c r="F20" s="87"/>
      <c r="G20" s="87"/>
      <c r="H20" s="87"/>
      <c r="I20" s="87"/>
      <c r="J20" s="87"/>
      <c r="K20" s="87"/>
      <c r="L20" s="87"/>
      <c r="M20" s="87"/>
      <c r="N20" s="87"/>
      <c r="O20" s="87"/>
      <c r="P20" s="87"/>
      <c r="Q20" s="87"/>
      <c r="R20" s="87"/>
      <c r="S20" s="87"/>
      <c r="T20" s="87"/>
      <c r="U20" s="87"/>
      <c r="V20" s="87"/>
      <c r="W20" s="87"/>
      <c r="X20" s="87"/>
      <c r="Y20" s="87"/>
      <c r="Z20" s="87"/>
    </row>
    <row r="21" spans="1:27">
      <c r="A21" s="87"/>
      <c r="B21" s="87">
        <v>1</v>
      </c>
      <c r="C21" s="104" t="s">
        <v>557</v>
      </c>
      <c r="D21" s="87"/>
      <c r="E21" s="87"/>
      <c r="F21" s="87"/>
      <c r="G21" s="87"/>
      <c r="H21" s="87"/>
      <c r="I21" s="87"/>
      <c r="J21" s="87"/>
      <c r="K21" s="87"/>
      <c r="L21" s="87"/>
      <c r="M21" s="87"/>
      <c r="N21" s="87"/>
      <c r="O21" s="87"/>
      <c r="P21" s="87"/>
      <c r="Q21" s="87"/>
      <c r="R21" s="87"/>
      <c r="S21" s="87"/>
      <c r="T21" s="87"/>
      <c r="U21" s="87"/>
      <c r="V21" s="87"/>
      <c r="W21" s="87"/>
      <c r="X21" s="87"/>
      <c r="Y21" s="87"/>
      <c r="Z21" s="87"/>
    </row>
    <row r="22" spans="1:27">
      <c r="A22" s="87"/>
      <c r="B22" s="87">
        <v>2</v>
      </c>
      <c r="C22" s="104" t="s">
        <v>551</v>
      </c>
      <c r="D22" s="87"/>
      <c r="E22" s="87"/>
      <c r="F22" s="87"/>
      <c r="G22" s="87"/>
      <c r="H22" s="87"/>
      <c r="I22" s="87"/>
      <c r="J22" s="87"/>
      <c r="K22" s="87"/>
      <c r="L22" s="87"/>
      <c r="M22" s="87"/>
      <c r="N22" s="87"/>
      <c r="O22" s="87"/>
      <c r="P22" s="87"/>
      <c r="Q22" s="87"/>
      <c r="R22" s="87"/>
      <c r="S22" s="87"/>
      <c r="T22" s="87"/>
      <c r="U22" s="87"/>
      <c r="V22" s="87"/>
      <c r="W22" s="87"/>
      <c r="X22" s="87"/>
      <c r="Y22" s="87"/>
      <c r="Z22" s="87"/>
    </row>
    <row r="23" spans="1:27">
      <c r="A23" s="87"/>
      <c r="B23" s="87">
        <v>3</v>
      </c>
      <c r="C23" s="104" t="s">
        <v>543</v>
      </c>
      <c r="D23" s="87"/>
      <c r="E23" s="87"/>
      <c r="F23" s="87"/>
      <c r="G23" s="87"/>
      <c r="H23" s="87"/>
      <c r="I23" s="87"/>
      <c r="J23" s="87"/>
      <c r="K23" s="87"/>
      <c r="L23" s="87"/>
      <c r="M23" s="87"/>
      <c r="N23" s="87"/>
      <c r="O23" s="87"/>
      <c r="P23" s="87"/>
      <c r="Q23" s="87"/>
      <c r="R23" s="87"/>
      <c r="S23" s="87"/>
      <c r="T23" s="87"/>
      <c r="U23" s="87"/>
      <c r="V23" s="87"/>
      <c r="W23" s="87"/>
      <c r="X23" s="87"/>
      <c r="Y23" s="87"/>
      <c r="Z23" s="87"/>
    </row>
    <row r="24" spans="1:27">
      <c r="A24" s="87"/>
      <c r="B24" s="87">
        <v>4</v>
      </c>
      <c r="C24" s="104" t="s">
        <v>500</v>
      </c>
      <c r="D24" s="87"/>
      <c r="E24" s="87"/>
      <c r="F24" s="87"/>
      <c r="G24" s="87"/>
      <c r="H24" s="87"/>
      <c r="I24" s="87"/>
      <c r="J24" s="87"/>
      <c r="K24" s="87"/>
      <c r="L24" s="87"/>
      <c r="M24" s="87"/>
      <c r="N24" s="87"/>
      <c r="O24" s="87"/>
      <c r="P24" s="87"/>
      <c r="Q24" s="87"/>
      <c r="R24" s="87"/>
      <c r="S24" s="87"/>
      <c r="T24" s="87"/>
      <c r="U24" s="87"/>
      <c r="V24" s="87"/>
      <c r="W24" s="87"/>
      <c r="X24" s="87"/>
      <c r="Y24" s="87"/>
      <c r="Z24" s="87"/>
    </row>
    <row r="25" spans="1:27">
      <c r="A25" s="87"/>
      <c r="B25" s="87">
        <v>5</v>
      </c>
      <c r="C25" s="104" t="s">
        <v>544</v>
      </c>
      <c r="D25" s="87"/>
      <c r="E25" s="87"/>
      <c r="F25" s="87"/>
      <c r="G25" s="87"/>
      <c r="H25" s="87"/>
      <c r="I25" s="87"/>
      <c r="J25" s="87"/>
      <c r="K25" s="87"/>
      <c r="L25" s="87"/>
      <c r="M25" s="87"/>
      <c r="N25" s="87"/>
      <c r="O25" s="87"/>
      <c r="P25" s="87"/>
      <c r="Q25" s="87"/>
      <c r="R25" s="87"/>
      <c r="S25" s="87"/>
      <c r="T25" s="87"/>
      <c r="U25" s="87"/>
      <c r="V25" s="87"/>
      <c r="W25" s="87"/>
      <c r="X25" s="87"/>
      <c r="Y25" s="87"/>
      <c r="Z25" s="87"/>
    </row>
    <row r="26" spans="1:27">
      <c r="A26" s="87"/>
      <c r="B26" s="87">
        <v>6</v>
      </c>
      <c r="C26" s="104" t="s">
        <v>558</v>
      </c>
      <c r="D26" s="87"/>
      <c r="E26" s="87"/>
      <c r="F26" s="87"/>
      <c r="G26" s="87"/>
      <c r="H26" s="87"/>
      <c r="I26" s="87"/>
      <c r="J26" s="87"/>
      <c r="K26" s="87"/>
      <c r="L26" s="87"/>
      <c r="M26" s="87"/>
      <c r="N26" s="87"/>
      <c r="O26" s="87"/>
      <c r="P26" s="87"/>
      <c r="Q26" s="87"/>
      <c r="R26" s="87"/>
      <c r="S26" s="87"/>
      <c r="T26" s="87"/>
      <c r="U26" s="87"/>
      <c r="V26" s="87"/>
      <c r="W26" s="87"/>
      <c r="X26" s="87"/>
      <c r="Y26" s="87"/>
      <c r="Z26" s="87"/>
    </row>
    <row r="27" spans="1:27">
      <c r="A27" s="87"/>
      <c r="B27" s="87">
        <v>7</v>
      </c>
      <c r="C27" s="104" t="s">
        <v>559</v>
      </c>
      <c r="D27" s="87"/>
      <c r="E27" s="87"/>
      <c r="F27" s="87"/>
      <c r="G27" s="87"/>
      <c r="H27" s="87"/>
      <c r="I27" s="87"/>
      <c r="J27" s="87"/>
      <c r="K27" s="87"/>
      <c r="L27" s="87"/>
      <c r="M27" s="87"/>
      <c r="N27" s="87"/>
      <c r="O27" s="87"/>
      <c r="P27" s="87"/>
      <c r="Q27" s="87"/>
      <c r="R27" s="87"/>
      <c r="S27" s="87"/>
      <c r="T27" s="87"/>
      <c r="U27" s="87"/>
      <c r="V27" s="87"/>
      <c r="W27" s="87"/>
      <c r="X27" s="87"/>
      <c r="Y27" s="87"/>
      <c r="Z27" s="87"/>
    </row>
    <row r="28" spans="1:27">
      <c r="A28" s="87"/>
      <c r="B28" s="87">
        <v>8</v>
      </c>
      <c r="C28" s="104" t="s">
        <v>420</v>
      </c>
      <c r="D28" s="87"/>
      <c r="E28" s="87"/>
      <c r="F28" s="87"/>
      <c r="G28" s="87"/>
      <c r="H28" s="87"/>
      <c r="I28" s="87"/>
      <c r="J28" s="87"/>
      <c r="K28" s="87"/>
      <c r="L28" s="87"/>
      <c r="M28" s="87"/>
      <c r="N28" s="87"/>
      <c r="O28" s="87"/>
      <c r="P28" s="87"/>
      <c r="Q28" s="87"/>
      <c r="R28" s="87"/>
      <c r="S28" s="87"/>
      <c r="T28" s="87"/>
      <c r="U28" s="87"/>
      <c r="V28" s="87"/>
      <c r="W28" s="87"/>
      <c r="X28" s="87"/>
      <c r="Y28" s="87"/>
      <c r="Z28" s="87"/>
    </row>
    <row r="29" spans="1:27">
      <c r="A29" s="87"/>
      <c r="B29" s="87">
        <v>9</v>
      </c>
      <c r="C29" s="104" t="s">
        <v>511</v>
      </c>
      <c r="D29" s="87"/>
      <c r="E29" s="87"/>
      <c r="F29" s="87"/>
      <c r="G29" s="87"/>
      <c r="H29" s="87"/>
      <c r="I29" s="87"/>
      <c r="J29" s="87"/>
      <c r="K29" s="87"/>
      <c r="L29" s="87"/>
      <c r="M29" s="87"/>
      <c r="N29" s="87"/>
      <c r="O29" s="87"/>
      <c r="P29" s="87"/>
      <c r="Q29" s="87"/>
      <c r="R29" s="87"/>
      <c r="S29" s="87"/>
      <c r="T29" s="87"/>
      <c r="U29" s="87"/>
      <c r="V29" s="87"/>
      <c r="W29" s="87"/>
      <c r="X29" s="87"/>
      <c r="Y29" s="87"/>
      <c r="Z29" s="87"/>
    </row>
    <row r="30" spans="1:27">
      <c r="A30" s="87"/>
      <c r="B30" s="87">
        <v>10</v>
      </c>
      <c r="C30" s="104" t="s">
        <v>132</v>
      </c>
      <c r="D30" s="87"/>
      <c r="E30" s="87"/>
      <c r="F30" s="87"/>
      <c r="G30" s="87"/>
      <c r="H30" s="87"/>
      <c r="I30" s="87"/>
      <c r="J30" s="87"/>
      <c r="K30" s="87"/>
      <c r="L30" s="87"/>
      <c r="M30" s="87"/>
      <c r="N30" s="87"/>
      <c r="O30" s="87"/>
      <c r="P30" s="87"/>
      <c r="Q30" s="87"/>
      <c r="R30" s="87"/>
      <c r="S30" s="87"/>
      <c r="T30" s="87"/>
      <c r="U30" s="87"/>
      <c r="V30" s="87"/>
      <c r="W30" s="87"/>
      <c r="X30" s="87"/>
      <c r="Y30" s="87"/>
      <c r="Z30" s="87"/>
    </row>
    <row r="31" spans="1:27">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row>
    <row r="32" spans="1:27">
      <c r="A32" s="87"/>
      <c r="B32" s="103" t="s">
        <v>535</v>
      </c>
      <c r="C32" s="87"/>
      <c r="D32" s="87"/>
      <c r="E32" s="87"/>
      <c r="F32" s="87"/>
      <c r="G32" s="87"/>
      <c r="H32" s="87"/>
      <c r="I32" s="87"/>
      <c r="J32" s="87"/>
      <c r="K32" s="87"/>
      <c r="L32" s="87"/>
      <c r="M32" s="87"/>
      <c r="N32" s="87"/>
      <c r="O32" s="87"/>
      <c r="P32" s="87"/>
      <c r="Q32" s="87"/>
      <c r="R32" s="87"/>
      <c r="S32" s="87"/>
      <c r="T32" s="87"/>
      <c r="U32" s="87"/>
      <c r="V32" s="87"/>
      <c r="W32" s="87"/>
      <c r="X32" s="87"/>
      <c r="Y32" s="87"/>
      <c r="Z32" s="87"/>
    </row>
    <row r="33" spans="1:26">
      <c r="A33" s="87"/>
      <c r="B33" s="87"/>
      <c r="C33" s="52" t="s">
        <v>536</v>
      </c>
      <c r="D33" s="87" t="s">
        <v>545</v>
      </c>
      <c r="E33" s="87"/>
      <c r="F33" s="87"/>
      <c r="G33" s="87"/>
      <c r="H33" s="87"/>
      <c r="I33" s="87"/>
      <c r="J33" s="87"/>
      <c r="K33" s="87"/>
      <c r="L33" s="87"/>
      <c r="M33" s="87"/>
      <c r="N33" s="87"/>
      <c r="O33" s="87"/>
      <c r="P33" s="87"/>
      <c r="Q33" s="87"/>
      <c r="R33" s="87"/>
      <c r="S33" s="87"/>
      <c r="T33" s="87"/>
      <c r="U33" s="87"/>
      <c r="V33" s="87"/>
      <c r="W33" s="87"/>
      <c r="X33" s="87"/>
      <c r="Y33" s="87"/>
      <c r="Z33" s="87"/>
    </row>
    <row r="34" spans="1:26">
      <c r="A34" s="87"/>
      <c r="B34" s="87"/>
      <c r="C34" s="104" t="s">
        <v>537</v>
      </c>
      <c r="D34" s="87" t="s">
        <v>546</v>
      </c>
      <c r="E34" s="87"/>
      <c r="F34" s="87"/>
      <c r="G34" s="87"/>
      <c r="H34" s="87"/>
      <c r="I34" s="87"/>
      <c r="J34" s="87"/>
      <c r="K34" s="87"/>
      <c r="L34" s="87"/>
      <c r="M34" s="87"/>
      <c r="N34" s="87"/>
      <c r="O34" s="87"/>
      <c r="P34" s="87"/>
      <c r="Q34" s="87"/>
      <c r="R34" s="87"/>
      <c r="S34" s="87"/>
      <c r="T34" s="87"/>
      <c r="U34" s="87"/>
      <c r="V34" s="87"/>
      <c r="W34" s="87"/>
      <c r="X34" s="87"/>
      <c r="Y34" s="87"/>
      <c r="Z34" s="87"/>
    </row>
    <row r="35" spans="1:26">
      <c r="A35" s="87"/>
      <c r="B35" s="87"/>
      <c r="C35" s="104" t="s">
        <v>538</v>
      </c>
      <c r="D35" s="87" t="s">
        <v>548</v>
      </c>
      <c r="E35" s="87"/>
      <c r="F35" s="87"/>
      <c r="G35" s="87"/>
      <c r="H35" s="87"/>
      <c r="I35" s="87"/>
      <c r="J35" s="87"/>
      <c r="K35" s="87"/>
      <c r="L35" s="87"/>
      <c r="M35" s="87"/>
      <c r="N35" s="87"/>
      <c r="O35" s="87"/>
      <c r="P35" s="87"/>
      <c r="Q35" s="87"/>
      <c r="R35" s="87"/>
      <c r="S35" s="87"/>
      <c r="T35" s="87"/>
      <c r="U35" s="87"/>
      <c r="V35" s="87"/>
      <c r="W35" s="87"/>
      <c r="X35" s="87"/>
      <c r="Y35" s="87"/>
      <c r="Z35" s="87"/>
    </row>
    <row r="36" spans="1:26">
      <c r="A36" s="87"/>
      <c r="B36" s="87"/>
      <c r="C36" s="104" t="s">
        <v>539</v>
      </c>
      <c r="D36" s="87" t="s">
        <v>550</v>
      </c>
      <c r="E36" s="87"/>
      <c r="F36" s="87"/>
      <c r="G36" s="87"/>
      <c r="H36" s="87"/>
      <c r="I36" s="87"/>
      <c r="J36" s="87"/>
      <c r="K36" s="87"/>
      <c r="L36" s="87"/>
      <c r="M36" s="87"/>
      <c r="N36" s="87"/>
      <c r="O36" s="87"/>
      <c r="P36" s="87"/>
      <c r="Q36" s="87"/>
      <c r="R36" s="87"/>
      <c r="S36" s="87"/>
      <c r="T36" s="87"/>
      <c r="U36" s="87"/>
      <c r="V36" s="87"/>
      <c r="W36" s="87"/>
      <c r="X36" s="87"/>
      <c r="Y36" s="87"/>
      <c r="Z36" s="87"/>
    </row>
    <row r="37" spans="1:26">
      <c r="A37" s="87"/>
      <c r="B37" s="87"/>
      <c r="C37" s="104" t="s">
        <v>540</v>
      </c>
      <c r="D37" s="87" t="s">
        <v>554</v>
      </c>
      <c r="E37" s="87"/>
      <c r="F37" s="87"/>
      <c r="G37" s="87"/>
      <c r="H37" s="87"/>
      <c r="I37" s="87"/>
      <c r="J37" s="87"/>
      <c r="K37" s="87"/>
      <c r="L37" s="87"/>
      <c r="M37" s="87"/>
      <c r="N37" s="87"/>
      <c r="O37" s="87"/>
      <c r="P37" s="87"/>
      <c r="Q37" s="87"/>
      <c r="R37" s="87"/>
      <c r="S37" s="87"/>
      <c r="T37" s="87"/>
      <c r="U37" s="87"/>
      <c r="V37" s="87"/>
      <c r="W37" s="87"/>
      <c r="X37" s="87"/>
      <c r="Y37" s="87"/>
      <c r="Z37" s="87"/>
    </row>
    <row r="38" spans="1:26">
      <c r="A38" s="87"/>
      <c r="B38" s="87"/>
      <c r="C38" s="104" t="s">
        <v>541</v>
      </c>
      <c r="D38" s="87" t="s">
        <v>553</v>
      </c>
      <c r="E38" s="87"/>
      <c r="F38" s="87"/>
      <c r="G38" s="87"/>
      <c r="H38" s="87"/>
      <c r="I38" s="87"/>
      <c r="J38" s="87"/>
      <c r="K38" s="87"/>
      <c r="L38" s="87"/>
      <c r="M38" s="87"/>
      <c r="N38" s="87"/>
      <c r="O38" s="87"/>
      <c r="P38" s="87"/>
      <c r="Q38" s="87"/>
      <c r="R38" s="87"/>
      <c r="S38" s="87"/>
      <c r="T38" s="87"/>
      <c r="U38" s="87"/>
      <c r="V38" s="87"/>
      <c r="W38" s="87"/>
      <c r="X38" s="87"/>
      <c r="Y38" s="87"/>
      <c r="Z38" s="87"/>
    </row>
    <row r="39" spans="1:26">
      <c r="A39" s="87"/>
      <c r="B39" s="87"/>
      <c r="C39" s="104" t="s">
        <v>542</v>
      </c>
      <c r="D39" s="87" t="s">
        <v>552</v>
      </c>
      <c r="E39" s="87"/>
      <c r="F39" s="87"/>
      <c r="G39" s="87"/>
      <c r="H39" s="87"/>
      <c r="I39" s="87"/>
      <c r="J39" s="87"/>
      <c r="K39" s="87"/>
      <c r="L39" s="87"/>
      <c r="M39" s="87"/>
      <c r="N39" s="87"/>
      <c r="O39" s="87"/>
      <c r="P39" s="87"/>
      <c r="Q39" s="87"/>
      <c r="R39" s="87"/>
      <c r="S39" s="87"/>
      <c r="T39" s="87"/>
      <c r="U39" s="87"/>
      <c r="V39" s="87"/>
      <c r="W39" s="87"/>
      <c r="X39" s="87"/>
      <c r="Y39" s="87"/>
      <c r="Z39" s="87"/>
    </row>
    <row r="40" spans="1:26">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row>
    <row r="41" spans="1:26">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row>
    <row r="42" spans="1:26">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row>
    <row r="43" spans="1:26">
      <c r="A43" s="87"/>
      <c r="B43" s="87"/>
      <c r="C43" s="87"/>
      <c r="D43" s="87"/>
      <c r="E43" s="87"/>
      <c r="F43" s="87"/>
      <c r="G43" s="87"/>
      <c r="H43" s="87"/>
      <c r="I43" s="87"/>
      <c r="J43" s="87"/>
      <c r="K43" s="87"/>
      <c r="L43" s="87"/>
      <c r="M43" s="87"/>
      <c r="N43" s="87"/>
      <c r="O43" s="87"/>
      <c r="P43" s="87"/>
      <c r="Q43" s="87"/>
      <c r="R43" s="87"/>
      <c r="S43" s="87"/>
      <c r="T43" s="87"/>
      <c r="U43" s="87"/>
      <c r="V43" s="87"/>
      <c r="W43" s="87"/>
      <c r="X43" s="87"/>
      <c r="Y43" s="87"/>
      <c r="Z43" s="87"/>
    </row>
    <row r="44" spans="1:26">
      <c r="A44" s="87"/>
      <c r="B44" s="87"/>
      <c r="C44" s="87"/>
      <c r="D44" s="87"/>
      <c r="E44" s="87"/>
      <c r="F44" s="87"/>
      <c r="G44" s="87"/>
      <c r="H44" s="87"/>
      <c r="I44" s="87"/>
      <c r="J44" s="87"/>
      <c r="K44" s="87"/>
      <c r="L44" s="87"/>
      <c r="M44" s="87"/>
      <c r="N44" s="87"/>
      <c r="O44" s="87"/>
      <c r="P44" s="87"/>
      <c r="Q44" s="87"/>
      <c r="R44" s="87"/>
      <c r="S44" s="87"/>
      <c r="T44" s="87"/>
      <c r="U44" s="87"/>
      <c r="V44" s="87"/>
      <c r="W44" s="87"/>
      <c r="X44" s="87"/>
      <c r="Y44" s="87"/>
      <c r="Z44" s="87"/>
    </row>
    <row r="45" spans="1:26">
      <c r="A45" s="87"/>
      <c r="B45" s="87"/>
      <c r="C45" s="87"/>
      <c r="D45" s="87"/>
      <c r="E45" s="87"/>
      <c r="F45" s="87"/>
      <c r="G45" s="87"/>
      <c r="H45" s="87"/>
      <c r="I45" s="87"/>
      <c r="J45" s="87"/>
      <c r="K45" s="87"/>
      <c r="L45" s="87"/>
      <c r="M45" s="87"/>
      <c r="N45" s="87"/>
      <c r="O45" s="87"/>
      <c r="P45" s="87"/>
      <c r="Q45" s="87"/>
      <c r="R45" s="87"/>
      <c r="S45" s="87"/>
      <c r="T45" s="87"/>
      <c r="U45" s="87"/>
      <c r="V45" s="87"/>
      <c r="W45" s="87"/>
      <c r="X45" s="87"/>
      <c r="Y45" s="87"/>
      <c r="Z45" s="87"/>
    </row>
    <row r="46" spans="1:26">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row>
    <row r="47" spans="1:26">
      <c r="A47" s="87"/>
      <c r="B47" s="87"/>
      <c r="C47" s="87"/>
      <c r="D47" s="87"/>
      <c r="E47" s="87"/>
      <c r="F47" s="87"/>
      <c r="G47" s="87"/>
      <c r="H47" s="87"/>
      <c r="I47" s="87"/>
      <c r="J47" s="87"/>
      <c r="K47" s="87"/>
      <c r="L47" s="87"/>
      <c r="M47" s="87"/>
      <c r="N47" s="87"/>
      <c r="O47" s="87"/>
      <c r="P47" s="87"/>
      <c r="Q47" s="87"/>
      <c r="R47" s="87"/>
      <c r="S47" s="87"/>
      <c r="T47" s="87"/>
      <c r="U47" s="87"/>
      <c r="V47" s="87"/>
      <c r="W47" s="87"/>
      <c r="X47" s="87"/>
      <c r="Y47" s="87"/>
      <c r="Z47" s="87"/>
    </row>
    <row r="48" spans="1:26">
      <c r="A48" s="87"/>
      <c r="B48" s="87"/>
      <c r="C48" s="87"/>
      <c r="D48" s="87"/>
      <c r="E48" s="87"/>
      <c r="F48" s="87"/>
      <c r="G48" s="87"/>
      <c r="H48" s="87"/>
      <c r="I48" s="87"/>
      <c r="J48" s="87"/>
      <c r="K48" s="87"/>
      <c r="L48" s="87"/>
      <c r="M48" s="87"/>
      <c r="N48" s="87"/>
      <c r="O48" s="87"/>
      <c r="P48" s="87"/>
      <c r="Q48" s="87"/>
      <c r="R48" s="87"/>
      <c r="S48" s="87"/>
      <c r="T48" s="87"/>
      <c r="U48" s="87"/>
      <c r="V48" s="87"/>
      <c r="W48" s="87"/>
      <c r="X48" s="87"/>
      <c r="Y48" s="87"/>
      <c r="Z48" s="87"/>
    </row>
    <row r="49" spans="1:26">
      <c r="A49" s="87"/>
      <c r="B49" s="87"/>
      <c r="C49" s="87"/>
      <c r="D49" s="87"/>
      <c r="E49" s="87"/>
      <c r="F49" s="87"/>
      <c r="G49" s="87"/>
      <c r="H49" s="87"/>
      <c r="I49" s="87"/>
      <c r="J49" s="87"/>
      <c r="K49" s="87"/>
      <c r="L49" s="87"/>
      <c r="M49" s="87"/>
      <c r="N49" s="87"/>
      <c r="O49" s="87"/>
      <c r="P49" s="87"/>
      <c r="Q49" s="87"/>
      <c r="R49" s="87"/>
      <c r="S49" s="87"/>
      <c r="T49" s="87"/>
      <c r="U49" s="87"/>
      <c r="V49" s="87"/>
      <c r="W49" s="87"/>
      <c r="X49" s="87"/>
      <c r="Y49" s="87"/>
      <c r="Z49" s="87"/>
    </row>
    <row r="50" spans="1:26">
      <c r="A50" s="87"/>
      <c r="B50" s="87"/>
      <c r="C50" s="87"/>
      <c r="D50" s="87"/>
      <c r="E50" s="87"/>
      <c r="F50" s="87"/>
      <c r="G50" s="87"/>
      <c r="H50" s="87"/>
      <c r="I50" s="87"/>
      <c r="J50" s="87"/>
      <c r="K50" s="87"/>
      <c r="L50" s="87"/>
      <c r="M50" s="87"/>
      <c r="N50" s="87"/>
      <c r="O50" s="87"/>
      <c r="P50" s="87"/>
      <c r="Q50" s="87"/>
      <c r="R50" s="87"/>
      <c r="S50" s="87"/>
      <c r="T50" s="87"/>
      <c r="U50" s="87"/>
      <c r="V50" s="87"/>
      <c r="W50" s="87"/>
      <c r="X50" s="87"/>
      <c r="Y50" s="87"/>
      <c r="Z50" s="87"/>
    </row>
    <row r="51" spans="1:26">
      <c r="A51" s="87"/>
      <c r="B51" s="87"/>
      <c r="C51" s="87"/>
      <c r="D51" s="87"/>
      <c r="E51" s="87"/>
      <c r="F51" s="87"/>
      <c r="G51" s="87"/>
      <c r="H51" s="87"/>
      <c r="I51" s="87"/>
      <c r="J51" s="87"/>
      <c r="K51" s="87"/>
      <c r="L51" s="87"/>
      <c r="M51" s="87"/>
      <c r="N51" s="87"/>
      <c r="O51" s="87"/>
      <c r="P51" s="87"/>
      <c r="Q51" s="87"/>
      <c r="R51" s="87"/>
      <c r="S51" s="87"/>
      <c r="T51" s="87"/>
      <c r="U51" s="87"/>
      <c r="V51" s="87"/>
      <c r="W51" s="87"/>
      <c r="X51" s="87"/>
      <c r="Y51" s="87"/>
      <c r="Z51" s="87"/>
    </row>
    <row r="52" spans="1:26">
      <c r="A52" s="87"/>
      <c r="B52" s="87"/>
      <c r="C52" s="87"/>
      <c r="D52" s="87"/>
      <c r="E52" s="87"/>
      <c r="F52" s="87"/>
      <c r="G52" s="87"/>
      <c r="H52" s="87"/>
      <c r="I52" s="87"/>
      <c r="J52" s="87"/>
      <c r="K52" s="87"/>
      <c r="L52" s="87"/>
      <c r="M52" s="87"/>
      <c r="N52" s="87"/>
      <c r="O52" s="87"/>
      <c r="P52" s="87"/>
      <c r="Q52" s="87"/>
      <c r="R52" s="87"/>
      <c r="S52" s="87"/>
      <c r="T52" s="87"/>
      <c r="U52" s="87"/>
      <c r="V52" s="87"/>
      <c r="W52" s="87"/>
      <c r="X52" s="87"/>
      <c r="Y52" s="87"/>
      <c r="Z52" s="87"/>
    </row>
    <row r="53" spans="1:26">
      <c r="A53" s="87"/>
      <c r="B53" s="87"/>
      <c r="C53" s="87"/>
      <c r="D53" s="87"/>
      <c r="E53" s="87"/>
      <c r="F53" s="87"/>
      <c r="G53" s="87"/>
      <c r="H53" s="87"/>
      <c r="I53" s="87"/>
      <c r="J53" s="87"/>
      <c r="K53" s="87"/>
      <c r="L53" s="87"/>
      <c r="M53" s="87"/>
      <c r="N53" s="87"/>
      <c r="O53" s="87"/>
      <c r="P53" s="87"/>
      <c r="Q53" s="87"/>
      <c r="R53" s="87"/>
      <c r="S53" s="87"/>
      <c r="T53" s="87"/>
      <c r="U53" s="87"/>
      <c r="V53" s="87"/>
      <c r="W53" s="87"/>
      <c r="X53" s="87"/>
      <c r="Y53" s="87"/>
      <c r="Z53" s="87"/>
    </row>
    <row r="54" spans="1:26">
      <c r="A54" s="87"/>
      <c r="B54" s="87"/>
      <c r="C54" s="87"/>
      <c r="D54" s="87"/>
      <c r="E54" s="87"/>
      <c r="F54" s="87"/>
      <c r="G54" s="87"/>
      <c r="H54" s="87"/>
      <c r="I54" s="87"/>
      <c r="J54" s="87"/>
      <c r="K54" s="87"/>
      <c r="L54" s="87"/>
      <c r="M54" s="87"/>
      <c r="N54" s="87"/>
      <c r="O54" s="87"/>
      <c r="P54" s="87"/>
      <c r="Q54" s="87"/>
      <c r="R54" s="87"/>
      <c r="S54" s="87"/>
      <c r="T54" s="87"/>
      <c r="U54" s="87"/>
      <c r="V54" s="87"/>
      <c r="W54" s="87"/>
      <c r="X54" s="87"/>
      <c r="Y54" s="87"/>
      <c r="Z54" s="87"/>
    </row>
    <row r="55" spans="1:26">
      <c r="A55" s="87"/>
      <c r="B55" s="87"/>
      <c r="C55" s="87"/>
      <c r="D55" s="87"/>
      <c r="E55" s="87"/>
      <c r="F55" s="87"/>
      <c r="G55" s="87"/>
      <c r="H55" s="87"/>
      <c r="I55" s="87"/>
      <c r="J55" s="87"/>
      <c r="K55" s="87"/>
      <c r="L55" s="87"/>
      <c r="M55" s="87"/>
      <c r="N55" s="87"/>
      <c r="O55" s="87"/>
      <c r="P55" s="87"/>
      <c r="Q55" s="87"/>
      <c r="R55" s="87"/>
      <c r="S55" s="87"/>
      <c r="T55" s="87"/>
      <c r="U55" s="87"/>
      <c r="V55" s="87"/>
      <c r="W55" s="87"/>
      <c r="X55" s="87"/>
      <c r="Y55" s="87"/>
      <c r="Z55" s="87"/>
    </row>
    <row r="56" spans="1:26">
      <c r="A56" s="87"/>
      <c r="B56" s="87"/>
      <c r="C56" s="87"/>
      <c r="D56" s="87"/>
      <c r="E56" s="87"/>
      <c r="F56" s="87"/>
      <c r="G56" s="87"/>
      <c r="H56" s="87"/>
      <c r="I56" s="87"/>
      <c r="J56" s="87"/>
      <c r="K56" s="87"/>
      <c r="L56" s="87"/>
      <c r="M56" s="87"/>
      <c r="N56" s="87"/>
      <c r="O56" s="87"/>
      <c r="P56" s="87"/>
      <c r="Q56" s="87"/>
      <c r="R56" s="87"/>
      <c r="S56" s="87"/>
      <c r="T56" s="87"/>
      <c r="U56" s="87"/>
      <c r="V56" s="87"/>
      <c r="W56" s="87"/>
      <c r="X56" s="87"/>
      <c r="Y56" s="87"/>
      <c r="Z56" s="87"/>
    </row>
    <row r="57" spans="1:26">
      <c r="A57" s="87"/>
      <c r="B57" s="87"/>
      <c r="C57" s="87"/>
      <c r="D57" s="87"/>
      <c r="E57" s="87"/>
      <c r="F57" s="87"/>
      <c r="G57" s="87"/>
      <c r="H57" s="87"/>
      <c r="I57" s="87"/>
      <c r="J57" s="87"/>
      <c r="K57" s="87"/>
      <c r="L57" s="87"/>
      <c r="M57" s="87"/>
      <c r="N57" s="87"/>
      <c r="O57" s="87"/>
      <c r="P57" s="87"/>
      <c r="Q57" s="87"/>
      <c r="R57" s="87"/>
      <c r="S57" s="87"/>
      <c r="T57" s="87"/>
      <c r="U57" s="87"/>
      <c r="V57" s="87"/>
      <c r="W57" s="87"/>
      <c r="X57" s="87"/>
      <c r="Y57" s="87"/>
      <c r="Z57" s="87"/>
    </row>
    <row r="58" spans="1:26">
      <c r="A58" s="87"/>
      <c r="B58" s="87"/>
      <c r="C58" s="87"/>
      <c r="D58" s="87"/>
      <c r="E58" s="87"/>
      <c r="F58" s="87"/>
      <c r="G58" s="87"/>
      <c r="H58" s="87"/>
      <c r="I58" s="87"/>
      <c r="J58" s="87"/>
      <c r="K58" s="87"/>
      <c r="L58" s="87"/>
      <c r="M58" s="87"/>
      <c r="N58" s="87"/>
      <c r="O58" s="87"/>
      <c r="P58" s="87"/>
      <c r="Q58" s="87"/>
      <c r="R58" s="87"/>
      <c r="S58" s="87"/>
      <c r="T58" s="87"/>
      <c r="U58" s="87"/>
      <c r="V58" s="87"/>
      <c r="W58" s="87"/>
      <c r="X58" s="87"/>
      <c r="Y58" s="87"/>
      <c r="Z58" s="87"/>
    </row>
    <row r="59" spans="1:26">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row>
    <row r="60" spans="1:26">
      <c r="A60" s="87"/>
      <c r="B60" s="87"/>
      <c r="C60" s="87"/>
      <c r="D60" s="87"/>
      <c r="E60" s="87"/>
      <c r="F60" s="87"/>
      <c r="G60" s="87"/>
      <c r="H60" s="87"/>
      <c r="I60" s="87"/>
      <c r="J60" s="87"/>
      <c r="K60" s="87"/>
      <c r="L60" s="87"/>
      <c r="M60" s="87"/>
      <c r="N60" s="87"/>
      <c r="O60" s="87"/>
      <c r="P60" s="87"/>
      <c r="Q60" s="87"/>
      <c r="R60" s="87"/>
      <c r="S60" s="87"/>
      <c r="T60" s="87"/>
      <c r="U60" s="87"/>
      <c r="V60" s="87"/>
      <c r="W60" s="87"/>
      <c r="X60" s="87"/>
      <c r="Y60" s="87"/>
      <c r="Z60" s="87"/>
    </row>
    <row r="61" spans="1:26">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row>
    <row r="62" spans="1:26">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row>
    <row r="63" spans="1:26">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row>
    <row r="64" spans="1:26">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row>
    <row r="65" spans="1:26">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row>
    <row r="66" spans="1:26">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row>
    <row r="67" spans="1:26">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row>
    <row r="68" spans="1:26">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row>
    <row r="69" spans="1:26">
      <c r="A69" s="87"/>
      <c r="B69" s="87"/>
      <c r="C69" s="87"/>
      <c r="D69" s="87"/>
      <c r="E69" s="87"/>
      <c r="F69" s="87"/>
      <c r="G69" s="87"/>
      <c r="H69" s="87"/>
      <c r="I69" s="87"/>
      <c r="J69" s="87"/>
      <c r="K69" s="87"/>
      <c r="L69" s="87"/>
      <c r="M69" s="87"/>
      <c r="N69" s="87"/>
      <c r="O69" s="87"/>
      <c r="P69" s="87"/>
      <c r="Q69" s="87"/>
      <c r="R69" s="87"/>
      <c r="S69" s="87"/>
      <c r="T69" s="87"/>
      <c r="U69" s="87"/>
      <c r="V69" s="87"/>
      <c r="W69" s="87"/>
      <c r="X69" s="87"/>
      <c r="Y69" s="87"/>
      <c r="Z69" s="87"/>
    </row>
    <row r="70" spans="1:26">
      <c r="A70" s="87"/>
      <c r="B70" s="87"/>
      <c r="C70" s="87"/>
      <c r="D70" s="87"/>
      <c r="E70" s="87"/>
      <c r="F70" s="87"/>
      <c r="G70" s="87"/>
      <c r="H70" s="87"/>
      <c r="I70" s="87"/>
      <c r="J70" s="87"/>
      <c r="K70" s="87"/>
      <c r="L70" s="87"/>
      <c r="M70" s="87"/>
      <c r="N70" s="87"/>
      <c r="O70" s="87"/>
      <c r="P70" s="87"/>
      <c r="Q70" s="87"/>
      <c r="R70" s="87"/>
      <c r="S70" s="87"/>
      <c r="T70" s="87"/>
      <c r="U70" s="87"/>
      <c r="V70" s="87"/>
      <c r="W70" s="87"/>
      <c r="X70" s="87"/>
      <c r="Y70" s="87"/>
      <c r="Z70" s="87"/>
    </row>
    <row r="71" spans="1:26">
      <c r="A71" s="87"/>
      <c r="B71" s="87"/>
      <c r="C71" s="87"/>
      <c r="D71" s="87"/>
      <c r="E71" s="87"/>
      <c r="F71" s="87"/>
      <c r="G71" s="87"/>
      <c r="H71" s="87"/>
      <c r="I71" s="87"/>
      <c r="J71" s="87"/>
      <c r="K71" s="87"/>
      <c r="L71" s="87"/>
      <c r="M71" s="87"/>
      <c r="N71" s="87"/>
      <c r="O71" s="87"/>
      <c r="P71" s="87"/>
      <c r="Q71" s="87"/>
      <c r="R71" s="87"/>
      <c r="S71" s="87"/>
      <c r="T71" s="87"/>
      <c r="U71" s="87"/>
      <c r="V71" s="87"/>
      <c r="W71" s="87"/>
      <c r="X71" s="87"/>
      <c r="Y71" s="87"/>
      <c r="Z71" s="87"/>
    </row>
    <row r="72" spans="1:26">
      <c r="A72" s="87"/>
      <c r="B72" s="87"/>
      <c r="C72" s="87"/>
      <c r="D72" s="87"/>
      <c r="E72" s="87"/>
      <c r="F72" s="87"/>
      <c r="G72" s="87"/>
      <c r="H72" s="87"/>
      <c r="I72" s="87"/>
      <c r="J72" s="87"/>
      <c r="K72" s="87"/>
      <c r="L72" s="87"/>
      <c r="M72" s="87"/>
      <c r="N72" s="87"/>
      <c r="O72" s="87"/>
      <c r="P72" s="87"/>
      <c r="Q72" s="87"/>
      <c r="R72" s="87"/>
      <c r="S72" s="87"/>
      <c r="T72" s="87"/>
      <c r="U72" s="87"/>
      <c r="V72" s="87"/>
      <c r="W72" s="87"/>
      <c r="X72" s="87"/>
      <c r="Y72" s="87"/>
      <c r="Z72" s="87"/>
    </row>
    <row r="73" spans="1:26">
      <c r="A73" s="87"/>
      <c r="B73" s="87"/>
      <c r="C73" s="87"/>
      <c r="D73" s="87"/>
      <c r="E73" s="87"/>
      <c r="F73" s="87"/>
      <c r="G73" s="87"/>
      <c r="H73" s="87"/>
      <c r="I73" s="87"/>
      <c r="J73" s="87"/>
      <c r="K73" s="87"/>
      <c r="L73" s="87"/>
      <c r="M73" s="87"/>
      <c r="N73" s="87"/>
      <c r="O73" s="87"/>
      <c r="P73" s="87"/>
      <c r="Q73" s="87"/>
      <c r="R73" s="87"/>
      <c r="S73" s="87"/>
      <c r="T73" s="87"/>
      <c r="U73" s="87"/>
      <c r="V73" s="87"/>
      <c r="W73" s="87"/>
      <c r="X73" s="87"/>
      <c r="Y73" s="87"/>
      <c r="Z73" s="87"/>
    </row>
    <row r="74" spans="1:26">
      <c r="A74" s="87"/>
      <c r="B74" s="87"/>
      <c r="C74" s="87"/>
      <c r="D74" s="87"/>
      <c r="E74" s="87"/>
      <c r="F74" s="87"/>
      <c r="G74" s="87"/>
      <c r="H74" s="87"/>
      <c r="I74" s="87"/>
      <c r="J74" s="87"/>
      <c r="K74" s="87"/>
      <c r="L74" s="87"/>
      <c r="M74" s="87"/>
      <c r="N74" s="87"/>
      <c r="O74" s="87"/>
      <c r="P74" s="87"/>
      <c r="Q74" s="87"/>
      <c r="R74" s="87"/>
      <c r="S74" s="87"/>
      <c r="T74" s="87"/>
      <c r="U74" s="87"/>
      <c r="V74" s="87"/>
      <c r="W74" s="87"/>
      <c r="X74" s="87"/>
      <c r="Y74" s="87"/>
      <c r="Z74" s="87"/>
    </row>
    <row r="75" spans="1:26">
      <c r="A75" s="87"/>
      <c r="B75" s="87"/>
      <c r="C75" s="87"/>
      <c r="D75" s="87"/>
      <c r="E75" s="87"/>
      <c r="F75" s="87"/>
      <c r="G75" s="87"/>
      <c r="H75" s="87"/>
      <c r="I75" s="87"/>
      <c r="J75" s="87"/>
      <c r="K75" s="87"/>
      <c r="L75" s="87"/>
      <c r="M75" s="87"/>
      <c r="N75" s="87"/>
      <c r="O75" s="87"/>
      <c r="P75" s="87"/>
      <c r="Q75" s="87"/>
      <c r="R75" s="87"/>
      <c r="S75" s="87"/>
      <c r="T75" s="87"/>
      <c r="U75" s="87"/>
      <c r="V75" s="87"/>
      <c r="W75" s="87"/>
      <c r="X75" s="87"/>
      <c r="Y75" s="87"/>
      <c r="Z75" s="87"/>
    </row>
    <row r="76" spans="1:26">
      <c r="A76" s="87"/>
      <c r="B76" s="87"/>
      <c r="C76" s="87"/>
      <c r="D76" s="87"/>
      <c r="E76" s="87"/>
      <c r="F76" s="87"/>
      <c r="G76" s="87"/>
      <c r="H76" s="87"/>
      <c r="I76" s="87"/>
      <c r="J76" s="87"/>
      <c r="K76" s="87"/>
      <c r="L76" s="87"/>
      <c r="M76" s="87"/>
      <c r="N76" s="87"/>
      <c r="O76" s="87"/>
      <c r="P76" s="87"/>
      <c r="Q76" s="87"/>
      <c r="R76" s="87"/>
      <c r="S76" s="87"/>
      <c r="T76" s="87"/>
      <c r="U76" s="87"/>
      <c r="V76" s="87"/>
      <c r="W76" s="87"/>
      <c r="X76" s="87"/>
      <c r="Y76" s="87"/>
      <c r="Z76" s="87"/>
    </row>
    <row r="77" spans="1:26">
      <c r="A77" s="87"/>
      <c r="B77" s="87"/>
      <c r="C77" s="87"/>
      <c r="D77" s="87"/>
      <c r="E77" s="87"/>
      <c r="F77" s="87"/>
      <c r="G77" s="87"/>
      <c r="H77" s="87"/>
      <c r="I77" s="87"/>
      <c r="J77" s="87"/>
      <c r="K77" s="87"/>
      <c r="L77" s="87"/>
      <c r="M77" s="87"/>
      <c r="N77" s="87"/>
      <c r="O77" s="87"/>
      <c r="P77" s="87"/>
      <c r="Q77" s="87"/>
      <c r="R77" s="87"/>
      <c r="S77" s="87"/>
      <c r="T77" s="87"/>
      <c r="U77" s="87"/>
      <c r="V77" s="87"/>
      <c r="W77" s="87"/>
      <c r="X77" s="87"/>
      <c r="Y77" s="87"/>
      <c r="Z77" s="87"/>
    </row>
    <row r="78" spans="1:26">
      <c r="A78" s="87"/>
      <c r="B78" s="87"/>
      <c r="C78" s="87"/>
      <c r="D78" s="87"/>
      <c r="E78" s="87"/>
      <c r="F78" s="87"/>
      <c r="G78" s="87"/>
      <c r="H78" s="87"/>
      <c r="I78" s="87"/>
      <c r="J78" s="87"/>
      <c r="K78" s="87"/>
      <c r="L78" s="87"/>
      <c r="M78" s="87"/>
      <c r="N78" s="87"/>
      <c r="O78" s="87"/>
      <c r="P78" s="87"/>
      <c r="Q78" s="87"/>
      <c r="R78" s="87"/>
      <c r="S78" s="87"/>
      <c r="T78" s="87"/>
      <c r="U78" s="87"/>
      <c r="V78" s="87"/>
      <c r="W78" s="87"/>
      <c r="X78" s="87"/>
      <c r="Y78" s="87"/>
      <c r="Z78" s="87"/>
    </row>
    <row r="79" spans="1:26">
      <c r="A79" s="87"/>
      <c r="B79" s="87"/>
      <c r="C79" s="87"/>
      <c r="D79" s="87"/>
      <c r="E79" s="87"/>
      <c r="F79" s="87"/>
      <c r="G79" s="87"/>
      <c r="H79" s="87"/>
      <c r="I79" s="87"/>
      <c r="J79" s="87"/>
      <c r="K79" s="87"/>
      <c r="L79" s="87"/>
      <c r="M79" s="87"/>
      <c r="N79" s="87"/>
      <c r="O79" s="87"/>
      <c r="P79" s="87"/>
      <c r="Q79" s="87"/>
      <c r="R79" s="87"/>
      <c r="S79" s="87"/>
      <c r="T79" s="87"/>
      <c r="U79" s="87"/>
      <c r="V79" s="87"/>
      <c r="W79" s="87"/>
      <c r="X79" s="87"/>
      <c r="Y79" s="87"/>
      <c r="Z79" s="87"/>
    </row>
    <row r="80" spans="1:26">
      <c r="A80" s="87"/>
      <c r="B80" s="87"/>
      <c r="C80" s="87"/>
      <c r="D80" s="87"/>
      <c r="E80" s="87"/>
      <c r="F80" s="87"/>
      <c r="G80" s="87"/>
      <c r="H80" s="87"/>
      <c r="I80" s="87"/>
      <c r="J80" s="87"/>
      <c r="K80" s="87"/>
      <c r="L80" s="87"/>
      <c r="M80" s="87"/>
      <c r="N80" s="87"/>
      <c r="O80" s="87"/>
      <c r="P80" s="87"/>
      <c r="Q80" s="87"/>
      <c r="R80" s="87"/>
      <c r="S80" s="87"/>
      <c r="T80" s="87"/>
      <c r="U80" s="87"/>
      <c r="V80" s="87"/>
      <c r="W80" s="87"/>
      <c r="X80" s="87"/>
      <c r="Y80" s="87"/>
      <c r="Z80" s="87"/>
    </row>
    <row r="81" spans="1:26">
      <c r="A81" s="87"/>
      <c r="B81" s="87"/>
      <c r="C81" s="87"/>
      <c r="D81" s="87"/>
      <c r="E81" s="87"/>
      <c r="F81" s="87"/>
      <c r="G81" s="87"/>
      <c r="H81" s="87"/>
      <c r="I81" s="87"/>
      <c r="J81" s="87"/>
      <c r="K81" s="87"/>
      <c r="L81" s="87"/>
      <c r="M81" s="87"/>
      <c r="N81" s="87"/>
      <c r="O81" s="87"/>
      <c r="P81" s="87"/>
      <c r="Q81" s="87"/>
      <c r="R81" s="87"/>
      <c r="S81" s="87"/>
      <c r="T81" s="87"/>
      <c r="U81" s="87"/>
      <c r="V81" s="87"/>
      <c r="W81" s="87"/>
      <c r="X81" s="87"/>
      <c r="Y81" s="87"/>
      <c r="Z81" s="87"/>
    </row>
    <row r="82" spans="1:26">
      <c r="A82" s="87"/>
      <c r="B82" s="87"/>
      <c r="C82" s="87"/>
      <c r="D82" s="87"/>
      <c r="E82" s="87"/>
      <c r="F82" s="87"/>
      <c r="G82" s="87"/>
      <c r="H82" s="87"/>
      <c r="I82" s="87"/>
      <c r="J82" s="87"/>
      <c r="K82" s="87"/>
      <c r="L82" s="87"/>
      <c r="M82" s="87"/>
      <c r="N82" s="87"/>
      <c r="O82" s="87"/>
      <c r="P82" s="87"/>
      <c r="Q82" s="87"/>
      <c r="R82" s="87"/>
      <c r="S82" s="87"/>
      <c r="T82" s="87"/>
      <c r="U82" s="87"/>
      <c r="V82" s="87"/>
      <c r="W82" s="87"/>
      <c r="X82" s="87"/>
      <c r="Y82" s="87"/>
      <c r="Z82" s="87"/>
    </row>
    <row r="83" spans="1:26">
      <c r="A83" s="87"/>
      <c r="B83" s="87"/>
      <c r="C83" s="87"/>
      <c r="D83" s="87"/>
      <c r="E83" s="87"/>
      <c r="F83" s="87"/>
      <c r="G83" s="87"/>
      <c r="H83" s="87"/>
      <c r="I83" s="87"/>
      <c r="J83" s="87"/>
      <c r="K83" s="87"/>
      <c r="L83" s="87"/>
      <c r="M83" s="87"/>
      <c r="N83" s="87"/>
      <c r="O83" s="87"/>
      <c r="P83" s="87"/>
      <c r="Q83" s="87"/>
      <c r="R83" s="87"/>
      <c r="S83" s="87"/>
      <c r="T83" s="87"/>
      <c r="U83" s="87"/>
      <c r="V83" s="87"/>
      <c r="W83" s="87"/>
      <c r="X83" s="87"/>
      <c r="Y83" s="87"/>
      <c r="Z83" s="87"/>
    </row>
    <row r="84" spans="1:26">
      <c r="A84" s="87"/>
      <c r="B84" s="87"/>
      <c r="C84" s="87"/>
      <c r="D84" s="87"/>
      <c r="E84" s="87"/>
      <c r="F84" s="87"/>
      <c r="G84" s="87"/>
      <c r="H84" s="87"/>
      <c r="I84" s="87"/>
      <c r="J84" s="87"/>
      <c r="K84" s="87"/>
      <c r="L84" s="87"/>
      <c r="M84" s="87"/>
      <c r="N84" s="87"/>
      <c r="O84" s="87"/>
      <c r="P84" s="87"/>
      <c r="Q84" s="87"/>
      <c r="R84" s="87"/>
      <c r="S84" s="87"/>
      <c r="T84" s="87"/>
      <c r="U84" s="87"/>
      <c r="V84" s="87"/>
      <c r="W84" s="87"/>
      <c r="X84" s="87"/>
      <c r="Y84" s="87"/>
      <c r="Z84" s="87"/>
    </row>
    <row r="85" spans="1:26">
      <c r="A85" s="87"/>
      <c r="B85" s="87"/>
      <c r="C85" s="87"/>
      <c r="D85" s="87"/>
      <c r="E85" s="87"/>
      <c r="F85" s="87"/>
      <c r="G85" s="87"/>
      <c r="H85" s="87"/>
      <c r="I85" s="87"/>
      <c r="J85" s="87"/>
      <c r="K85" s="87"/>
      <c r="L85" s="87"/>
      <c r="M85" s="87"/>
      <c r="N85" s="87"/>
      <c r="O85" s="87"/>
      <c r="P85" s="87"/>
      <c r="Q85" s="87"/>
      <c r="R85" s="87"/>
      <c r="S85" s="87"/>
      <c r="T85" s="87"/>
      <c r="U85" s="87"/>
      <c r="V85" s="87"/>
      <c r="W85" s="87"/>
      <c r="X85" s="87"/>
      <c r="Y85" s="87"/>
      <c r="Z85" s="87"/>
    </row>
    <row r="86" spans="1:26">
      <c r="A86" s="87"/>
      <c r="B86" s="87"/>
      <c r="C86" s="87"/>
      <c r="D86" s="87"/>
      <c r="E86" s="87"/>
      <c r="F86" s="87"/>
      <c r="G86" s="87"/>
      <c r="H86" s="87"/>
      <c r="I86" s="87"/>
      <c r="J86" s="87"/>
      <c r="K86" s="87"/>
      <c r="L86" s="87"/>
      <c r="M86" s="87"/>
      <c r="N86" s="87"/>
      <c r="O86" s="87"/>
      <c r="P86" s="87"/>
      <c r="Q86" s="87"/>
      <c r="R86" s="87"/>
      <c r="S86" s="87"/>
      <c r="T86" s="87"/>
      <c r="U86" s="87"/>
      <c r="V86" s="87"/>
      <c r="W86" s="87"/>
      <c r="X86" s="87"/>
      <c r="Y86" s="87"/>
      <c r="Z86" s="87"/>
    </row>
    <row r="87" spans="1:26">
      <c r="A87" s="87"/>
      <c r="B87" s="87"/>
      <c r="C87" s="87"/>
      <c r="D87" s="87"/>
      <c r="E87" s="87"/>
      <c r="F87" s="87"/>
      <c r="G87" s="87"/>
      <c r="H87" s="87"/>
      <c r="I87" s="87"/>
      <c r="J87" s="87"/>
      <c r="K87" s="87"/>
      <c r="L87" s="87"/>
      <c r="M87" s="87"/>
      <c r="N87" s="87"/>
      <c r="O87" s="87"/>
      <c r="P87" s="87"/>
      <c r="Q87" s="87"/>
      <c r="R87" s="87"/>
      <c r="S87" s="87"/>
      <c r="T87" s="87"/>
      <c r="U87" s="87"/>
      <c r="V87" s="87"/>
      <c r="W87" s="87"/>
      <c r="X87" s="87"/>
      <c r="Y87" s="87"/>
      <c r="Z87" s="87"/>
    </row>
    <row r="88" spans="1:26">
      <c r="A88" s="87"/>
      <c r="B88" s="87"/>
      <c r="C88" s="87"/>
      <c r="D88" s="87"/>
      <c r="E88" s="87"/>
      <c r="F88" s="87"/>
      <c r="G88" s="87"/>
      <c r="H88" s="87"/>
      <c r="I88" s="87"/>
      <c r="J88" s="87"/>
      <c r="K88" s="87"/>
      <c r="L88" s="87"/>
      <c r="M88" s="87"/>
      <c r="N88" s="87"/>
      <c r="O88" s="87"/>
      <c r="P88" s="87"/>
      <c r="Q88" s="87"/>
      <c r="R88" s="87"/>
      <c r="S88" s="87"/>
      <c r="T88" s="87"/>
      <c r="U88" s="87"/>
      <c r="V88" s="87"/>
      <c r="W88" s="87"/>
      <c r="X88" s="87"/>
      <c r="Y88" s="87"/>
      <c r="Z88" s="87"/>
    </row>
    <row r="89" spans="1:26">
      <c r="A89" s="87"/>
      <c r="B89" s="87"/>
      <c r="C89" s="87"/>
      <c r="D89" s="87"/>
      <c r="E89" s="87"/>
      <c r="F89" s="87"/>
      <c r="G89" s="87"/>
      <c r="H89" s="87"/>
      <c r="I89" s="87"/>
      <c r="J89" s="87"/>
      <c r="K89" s="87"/>
      <c r="L89" s="87"/>
      <c r="M89" s="87"/>
      <c r="N89" s="87"/>
      <c r="O89" s="87"/>
      <c r="P89" s="87"/>
      <c r="Q89" s="87"/>
      <c r="R89" s="87"/>
      <c r="S89" s="87"/>
      <c r="T89" s="87"/>
      <c r="U89" s="87"/>
      <c r="V89" s="87"/>
      <c r="W89" s="87"/>
      <c r="X89" s="87"/>
      <c r="Y89" s="87"/>
      <c r="Z89" s="87"/>
    </row>
    <row r="90" spans="1:26">
      <c r="A90" s="87"/>
      <c r="B90" s="87"/>
      <c r="C90" s="87"/>
      <c r="D90" s="87"/>
      <c r="E90" s="87"/>
      <c r="F90" s="87"/>
      <c r="G90" s="87"/>
      <c r="H90" s="87"/>
      <c r="I90" s="87"/>
      <c r="J90" s="87"/>
      <c r="K90" s="87"/>
      <c r="L90" s="87"/>
      <c r="M90" s="87"/>
      <c r="N90" s="87"/>
      <c r="O90" s="87"/>
      <c r="P90" s="87"/>
      <c r="Q90" s="87"/>
      <c r="R90" s="87"/>
      <c r="S90" s="87"/>
      <c r="T90" s="87"/>
      <c r="U90" s="87"/>
      <c r="V90" s="87"/>
      <c r="W90" s="87"/>
      <c r="X90" s="87"/>
      <c r="Y90" s="87"/>
      <c r="Z90" s="87"/>
    </row>
    <row r="91" spans="1:26">
      <c r="A91" s="87"/>
      <c r="B91" s="87"/>
      <c r="C91" s="87"/>
      <c r="D91" s="87"/>
      <c r="E91" s="87"/>
      <c r="F91" s="87"/>
      <c r="G91" s="87"/>
      <c r="H91" s="87"/>
      <c r="I91" s="87"/>
      <c r="J91" s="87"/>
      <c r="K91" s="87"/>
      <c r="L91" s="87"/>
      <c r="M91" s="87"/>
      <c r="N91" s="87"/>
      <c r="O91" s="87"/>
      <c r="P91" s="87"/>
      <c r="Q91" s="87"/>
      <c r="R91" s="87"/>
      <c r="S91" s="87"/>
      <c r="T91" s="87"/>
      <c r="U91" s="87"/>
      <c r="V91" s="87"/>
      <c r="W91" s="87"/>
      <c r="X91" s="87"/>
      <c r="Y91" s="87"/>
      <c r="Z91" s="87"/>
    </row>
    <row r="92" spans="1:26">
      <c r="A92" s="87"/>
      <c r="B92" s="87"/>
      <c r="C92" s="87"/>
      <c r="D92" s="87"/>
      <c r="E92" s="87"/>
      <c r="F92" s="87"/>
      <c r="G92" s="87"/>
      <c r="H92" s="87"/>
      <c r="I92" s="87"/>
      <c r="J92" s="87"/>
      <c r="K92" s="87"/>
      <c r="L92" s="87"/>
      <c r="M92" s="87"/>
      <c r="N92" s="87"/>
      <c r="O92" s="87"/>
      <c r="P92" s="87"/>
      <c r="Q92" s="87"/>
      <c r="R92" s="87"/>
      <c r="S92" s="87"/>
      <c r="T92" s="87"/>
      <c r="U92" s="87"/>
      <c r="V92" s="87"/>
      <c r="W92" s="87"/>
      <c r="X92" s="87"/>
      <c r="Y92" s="87"/>
      <c r="Z92" s="87"/>
    </row>
    <row r="93" spans="1:26">
      <c r="A93" s="87"/>
      <c r="B93" s="87"/>
      <c r="C93" s="87"/>
      <c r="D93" s="87"/>
      <c r="E93" s="87"/>
      <c r="F93" s="87"/>
      <c r="G93" s="87"/>
      <c r="H93" s="87"/>
      <c r="I93" s="87"/>
      <c r="J93" s="87"/>
      <c r="K93" s="87"/>
      <c r="L93" s="87"/>
      <c r="M93" s="87"/>
      <c r="N93" s="87"/>
      <c r="O93" s="87"/>
      <c r="P93" s="87"/>
      <c r="Q93" s="87"/>
      <c r="R93" s="87"/>
      <c r="S93" s="87"/>
      <c r="T93" s="87"/>
      <c r="U93" s="87"/>
      <c r="V93" s="87"/>
      <c r="W93" s="87"/>
      <c r="X93" s="87"/>
      <c r="Y93" s="87"/>
      <c r="Z93" s="87"/>
    </row>
    <row r="94" spans="1:26">
      <c r="A94" s="87"/>
      <c r="B94" s="87"/>
      <c r="C94" s="87"/>
      <c r="D94" s="87"/>
      <c r="E94" s="87"/>
      <c r="F94" s="87"/>
      <c r="G94" s="87"/>
      <c r="H94" s="87"/>
      <c r="I94" s="87"/>
      <c r="J94" s="87"/>
      <c r="K94" s="87"/>
      <c r="L94" s="87"/>
      <c r="M94" s="87"/>
      <c r="N94" s="87"/>
      <c r="O94" s="87"/>
      <c r="P94" s="87"/>
      <c r="Q94" s="87"/>
      <c r="R94" s="87"/>
      <c r="S94" s="87"/>
      <c r="T94" s="87"/>
      <c r="U94" s="87"/>
      <c r="V94" s="87"/>
      <c r="W94" s="87"/>
      <c r="X94" s="87"/>
      <c r="Y94" s="87"/>
      <c r="Z94" s="87"/>
    </row>
    <row r="95" spans="1:26">
      <c r="A95" s="87"/>
      <c r="B95" s="87"/>
      <c r="C95" s="87"/>
      <c r="D95" s="87"/>
      <c r="E95" s="87"/>
      <c r="F95" s="87"/>
      <c r="G95" s="87"/>
      <c r="H95" s="87"/>
      <c r="I95" s="87"/>
      <c r="J95" s="87"/>
      <c r="K95" s="87"/>
      <c r="L95" s="87"/>
      <c r="M95" s="87"/>
      <c r="N95" s="87"/>
      <c r="O95" s="87"/>
      <c r="P95" s="87"/>
      <c r="Q95" s="87"/>
      <c r="R95" s="87"/>
      <c r="S95" s="87"/>
      <c r="T95" s="87"/>
      <c r="U95" s="87"/>
      <c r="V95" s="87"/>
      <c r="W95" s="87"/>
      <c r="X95" s="87"/>
      <c r="Y95" s="87"/>
      <c r="Z95" s="87"/>
    </row>
    <row r="96" spans="1:26">
      <c r="A96" s="87"/>
      <c r="B96" s="87"/>
      <c r="C96" s="87"/>
      <c r="D96" s="87"/>
      <c r="E96" s="87"/>
      <c r="F96" s="87"/>
      <c r="G96" s="87"/>
      <c r="H96" s="87"/>
      <c r="I96" s="87"/>
      <c r="J96" s="87"/>
      <c r="K96" s="87"/>
      <c r="L96" s="87"/>
      <c r="M96" s="87"/>
      <c r="N96" s="87"/>
      <c r="O96" s="87"/>
      <c r="P96" s="87"/>
      <c r="Q96" s="87"/>
      <c r="R96" s="87"/>
      <c r="S96" s="87"/>
      <c r="T96" s="87"/>
      <c r="U96" s="87"/>
      <c r="V96" s="87"/>
      <c r="W96" s="87"/>
      <c r="X96" s="87"/>
      <c r="Y96" s="87"/>
      <c r="Z96" s="87"/>
    </row>
    <row r="97" spans="1:26">
      <c r="A97" s="87"/>
      <c r="B97" s="87"/>
      <c r="C97" s="87"/>
      <c r="D97" s="87"/>
      <c r="E97" s="87"/>
      <c r="F97" s="87"/>
      <c r="G97" s="87"/>
      <c r="H97" s="87"/>
      <c r="I97" s="87"/>
      <c r="J97" s="87"/>
      <c r="K97" s="87"/>
      <c r="L97" s="87"/>
      <c r="M97" s="87"/>
      <c r="N97" s="87"/>
      <c r="O97" s="87"/>
      <c r="P97" s="87"/>
      <c r="Q97" s="87"/>
      <c r="R97" s="87"/>
      <c r="S97" s="87"/>
      <c r="T97" s="87"/>
      <c r="U97" s="87"/>
      <c r="V97" s="87"/>
      <c r="W97" s="87"/>
      <c r="X97" s="87"/>
      <c r="Y97" s="87"/>
      <c r="Z97" s="87"/>
    </row>
    <row r="98" spans="1:26">
      <c r="A98" s="87"/>
      <c r="B98" s="87"/>
      <c r="C98" s="87"/>
      <c r="D98" s="87"/>
      <c r="E98" s="87"/>
      <c r="F98" s="87"/>
      <c r="G98" s="87"/>
      <c r="H98" s="87"/>
      <c r="I98" s="87"/>
      <c r="J98" s="87"/>
      <c r="K98" s="87"/>
      <c r="L98" s="87"/>
      <c r="M98" s="87"/>
      <c r="N98" s="87"/>
      <c r="O98" s="87"/>
      <c r="P98" s="87"/>
      <c r="Q98" s="87"/>
      <c r="R98" s="87"/>
      <c r="S98" s="87"/>
      <c r="T98" s="87"/>
      <c r="U98" s="87"/>
      <c r="V98" s="87"/>
      <c r="W98" s="87"/>
      <c r="X98" s="87"/>
      <c r="Y98" s="87"/>
      <c r="Z98" s="87"/>
    </row>
    <row r="99" spans="1:26">
      <c r="A99" s="87"/>
      <c r="B99" s="87"/>
      <c r="C99" s="87"/>
      <c r="D99" s="87"/>
      <c r="E99" s="87"/>
      <c r="F99" s="87"/>
      <c r="G99" s="87"/>
      <c r="H99" s="87"/>
      <c r="I99" s="87"/>
      <c r="J99" s="87"/>
      <c r="K99" s="87"/>
      <c r="L99" s="87"/>
      <c r="M99" s="87"/>
      <c r="N99" s="87"/>
      <c r="O99" s="87"/>
      <c r="P99" s="87"/>
      <c r="Q99" s="87"/>
      <c r="R99" s="87"/>
      <c r="S99" s="87"/>
      <c r="T99" s="87"/>
      <c r="U99" s="87"/>
      <c r="V99" s="87"/>
      <c r="W99" s="87"/>
      <c r="X99" s="87"/>
      <c r="Y99" s="87"/>
      <c r="Z99" s="87"/>
    </row>
    <row r="100" spans="1:26">
      <c r="A100" s="87"/>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row>
    <row r="101" spans="1:26">
      <c r="A101" s="87"/>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row>
  </sheetData>
  <mergeCells count="1">
    <mergeCell ref="B5:M9"/>
  </mergeCells>
  <hyperlinks>
    <hyperlink ref="C33" location="'Graphique 1'!A1" display="Graphique 1" xr:uid="{00000000-0004-0000-0100-000000000000}"/>
    <hyperlink ref="C34" location="'Graphique 2'!A1" display="Graphique 2" xr:uid="{00000000-0004-0000-0100-000001000000}"/>
    <hyperlink ref="C35" location="'Graphique 3'!A1" display="Graphique 3" xr:uid="{00000000-0004-0000-0100-000002000000}"/>
    <hyperlink ref="C36" location="'Graphique 4'!A1" display="Graphique 4" xr:uid="{00000000-0004-0000-0100-000003000000}"/>
    <hyperlink ref="C37" location="'Graphique 5'!A1" display="Graphique 5" xr:uid="{00000000-0004-0000-0100-000004000000}"/>
    <hyperlink ref="C38" location="'Graphique 6'!A1" display="Graphique 6" xr:uid="{00000000-0004-0000-0100-000005000000}"/>
    <hyperlink ref="C39" location="'Graphique 7'!A1" display="Graphique 7" xr:uid="{00000000-0004-0000-0100-000006000000}"/>
    <hyperlink ref="C21" location="'Part PIB'!A1" display="Part des impôts dans le PIB et les PO" xr:uid="{00000000-0004-0000-0100-000007000000}"/>
    <hyperlink ref="C23" location="Distribution!A1" display="Distribution des revenus et part des impôts" xr:uid="{00000000-0004-0000-0100-000008000000}"/>
    <hyperlink ref="C22" location="Top!A1" display="Taux et seuils supérieurs de revenus" xr:uid="{00000000-0004-0000-0100-000009000000}"/>
    <hyperlink ref="C24" location="Inflation!A1" display="Inflation" xr:uid="{00000000-0004-0000-0100-00000A000000}"/>
    <hyperlink ref="C25" location="Foyers!A1" display="Foyers imposables" xr:uid="{00000000-0004-0000-0100-00000B000000}"/>
    <hyperlink ref="C26" location="'CSG - CRDS'!A1" display="Part de la CSG dans le PIB" xr:uid="{00000000-0004-0000-0100-00000C000000}"/>
    <hyperlink ref="C27" location="'Données Villa'!A1" display="Séries historique de comptabilité nationale" xr:uid="{00000000-0004-0000-0100-00000D000000}"/>
    <hyperlink ref="C28" location="'UK series'!A1" display="UK macro series" xr:uid="{00000000-0004-0000-0100-00000E000000}"/>
    <hyperlink ref="C29" location="'Top rates'!A1" display="Top personal income tax rates in Europe" xr:uid="{00000000-0004-0000-0100-00000F000000}"/>
    <hyperlink ref="C30" location="'Tax wedges'!A1" display="Tax wedges for a single worker with 67 % of average earnings, no children" xr:uid="{00000000-0004-0000-0100-000010000000}"/>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election activeCell="P34" sqref="P34"/>
    </sheetView>
  </sheetViews>
  <sheetFormatPr baseColWidth="10" defaultRowHeight="15"/>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36" sqref="G36"/>
    </sheetView>
  </sheetViews>
  <sheetFormatPr baseColWidth="10" defaultRowHeight="15"/>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election activeCell="G35" sqref="G35"/>
    </sheetView>
  </sheetViews>
  <sheetFormatPr baseColWidth="10" defaultRowHeight="15"/>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election activeCell="Q27" sqref="Q27"/>
    </sheetView>
  </sheetViews>
  <sheetFormatPr baseColWidth="10" defaultRowHeight="15"/>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election activeCell="E36" sqref="E36"/>
    </sheetView>
  </sheetViews>
  <sheetFormatPr baseColWidth="10" defaultRowHeight="15"/>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election activeCell="P32" sqref="P32"/>
    </sheetView>
  </sheetViews>
  <sheetFormatPr baseColWidth="10" defaultRowHeight="15"/>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6ADCB-2534-4F23-8911-D59E99F6CA7E}">
  <dimension ref="A1"/>
  <sheetViews>
    <sheetView tabSelected="1" workbookViewId="0">
      <selection activeCell="Q24" sqref="Q24"/>
    </sheetView>
  </sheetViews>
  <sheetFormatPr baseColWidth="10" defaultRowHeight="15"/>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election activeCell="R24" sqref="R24"/>
    </sheetView>
  </sheetViews>
  <sheetFormatPr baseColWidth="10" defaultRowHeight="1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8"/>
  <dimension ref="A1:Y112"/>
  <sheetViews>
    <sheetView workbookViewId="0">
      <pane xSplit="1" ySplit="2" topLeftCell="B3" activePane="bottomRight" state="frozen"/>
      <selection pane="topRight" activeCell="B1" sqref="B1"/>
      <selection pane="bottomLeft" activeCell="A2" sqref="A2"/>
      <selection pane="bottomRight" activeCell="A3" sqref="A3"/>
    </sheetView>
  </sheetViews>
  <sheetFormatPr baseColWidth="10" defaultRowHeight="15"/>
  <cols>
    <col min="8" max="8" width="13.42578125" customWidth="1"/>
    <col min="11" max="12" width="12.28515625" customWidth="1"/>
    <col min="18" max="18" width="13.85546875" bestFit="1" customWidth="1"/>
    <col min="19" max="22" width="15.7109375" customWidth="1"/>
    <col min="23" max="23" width="14.140625" customWidth="1"/>
    <col min="24" max="24" width="33.5703125" bestFit="1" customWidth="1"/>
  </cols>
  <sheetData>
    <row r="1" spans="1:25" ht="15.75" thickBot="1">
      <c r="A1" s="129" t="s">
        <v>412</v>
      </c>
      <c r="B1" s="176" t="s">
        <v>440</v>
      </c>
      <c r="C1" s="284" t="s">
        <v>439</v>
      </c>
      <c r="D1" s="285"/>
      <c r="E1" s="286"/>
      <c r="F1" s="284" t="s">
        <v>438</v>
      </c>
      <c r="G1" s="286"/>
      <c r="H1" s="164"/>
      <c r="I1" s="164"/>
      <c r="J1" s="164"/>
      <c r="K1" s="164"/>
      <c r="L1" s="164"/>
      <c r="M1" s="287" t="s">
        <v>438</v>
      </c>
      <c r="N1" s="288"/>
      <c r="O1" s="179" t="s">
        <v>460</v>
      </c>
      <c r="P1" s="289" t="s">
        <v>439</v>
      </c>
      <c r="Q1" s="290"/>
      <c r="R1" s="291"/>
      <c r="S1" s="176" t="s">
        <v>466</v>
      </c>
      <c r="T1" s="284" t="s">
        <v>439</v>
      </c>
      <c r="U1" s="285"/>
      <c r="V1" s="285"/>
      <c r="W1" s="286"/>
    </row>
    <row r="2" spans="1:25" ht="60.75" thickBot="1">
      <c r="A2" s="64" t="s">
        <v>1</v>
      </c>
      <c r="B2" s="9" t="s">
        <v>441</v>
      </c>
      <c r="C2" s="9" t="s">
        <v>442</v>
      </c>
      <c r="D2" s="9" t="s">
        <v>443</v>
      </c>
      <c r="E2" s="9" t="s">
        <v>444</v>
      </c>
      <c r="F2" s="9" t="s">
        <v>450</v>
      </c>
      <c r="G2" s="178" t="s">
        <v>449</v>
      </c>
      <c r="H2" s="64" t="s">
        <v>325</v>
      </c>
      <c r="I2" s="64" t="s">
        <v>388</v>
      </c>
      <c r="J2" s="64" t="s">
        <v>373</v>
      </c>
      <c r="K2" s="64" t="s">
        <v>389</v>
      </c>
      <c r="L2" s="64" t="s">
        <v>390</v>
      </c>
      <c r="M2" s="64" t="s">
        <v>454</v>
      </c>
      <c r="N2" s="64" t="s">
        <v>455</v>
      </c>
      <c r="O2" s="9" t="s">
        <v>453</v>
      </c>
      <c r="P2" s="9" t="s">
        <v>456</v>
      </c>
      <c r="Q2" s="9" t="s">
        <v>457</v>
      </c>
      <c r="R2" s="9" t="s">
        <v>458</v>
      </c>
      <c r="S2" s="9" t="s">
        <v>461</v>
      </c>
      <c r="T2" s="9" t="s">
        <v>467</v>
      </c>
      <c r="U2" s="180" t="s">
        <v>468</v>
      </c>
      <c r="V2" s="180" t="s">
        <v>469</v>
      </c>
      <c r="W2" s="178" t="s">
        <v>321</v>
      </c>
      <c r="X2" s="63" t="s">
        <v>473</v>
      </c>
    </row>
    <row r="3" spans="1:25">
      <c r="A3" s="126">
        <v>1915</v>
      </c>
      <c r="B3" s="59">
        <v>45.098251342773438</v>
      </c>
      <c r="C3" s="165">
        <f t="shared" ref="C3:C37" si="0">B3/655.957</f>
        <v>6.8751840963315339E-2</v>
      </c>
      <c r="D3" s="59"/>
      <c r="E3" s="168">
        <f t="shared" ref="E3:E36" si="1">C3</f>
        <v>6.8751840963315339E-2</v>
      </c>
      <c r="F3" s="62">
        <v>6.3216137272916001E-2</v>
      </c>
      <c r="G3" s="59"/>
      <c r="H3" s="171">
        <f t="shared" ref="H3:H46" si="2">T3/P3</f>
        <v>1.7797123159012582E-2</v>
      </c>
      <c r="I3" s="171"/>
      <c r="J3" s="170"/>
      <c r="K3" s="46">
        <f t="shared" ref="K3:K34" si="3">U4/E3</f>
        <v>6.0587919984948675E-3</v>
      </c>
      <c r="L3" s="46"/>
      <c r="M3" s="62">
        <v>0</v>
      </c>
      <c r="N3" s="62">
        <v>3.6776597236363631E-2</v>
      </c>
      <c r="O3" s="85">
        <v>2.9444000849366185</v>
      </c>
      <c r="P3" s="165">
        <f>O3/6.55957/100</f>
        <v>4.4887089930233512E-3</v>
      </c>
      <c r="Q3" s="62"/>
      <c r="R3" s="62"/>
      <c r="S3" s="22">
        <v>48445.457000000002</v>
      </c>
      <c r="T3" s="168">
        <f t="shared" ref="T3:T46" si="4">S3/655.957/1000000*$U$86/$T$86</f>
        <v>7.9886106773803937E-5</v>
      </c>
      <c r="U3" s="168">
        <f>T3</f>
        <v>7.9886106773803937E-5</v>
      </c>
      <c r="V3" s="173"/>
    </row>
    <row r="4" spans="1:25">
      <c r="A4" s="126">
        <v>1916</v>
      </c>
      <c r="B4" s="59">
        <v>59.593509674072266</v>
      </c>
      <c r="C4" s="165">
        <f t="shared" si="0"/>
        <v>9.0849719835404255E-2</v>
      </c>
      <c r="D4" s="59"/>
      <c r="E4" s="168">
        <f t="shared" si="1"/>
        <v>9.0849719835404255E-2</v>
      </c>
      <c r="F4" s="62">
        <v>6.2520027008467358E-2</v>
      </c>
      <c r="G4" s="59"/>
      <c r="H4" s="171">
        <f t="shared" si="2"/>
        <v>7.4572459978278313E-2</v>
      </c>
      <c r="I4" s="171"/>
      <c r="J4" s="170"/>
      <c r="K4" s="46">
        <f t="shared" si="3"/>
        <v>1.0270551930115715E-2</v>
      </c>
      <c r="L4" s="46"/>
      <c r="M4" s="62">
        <v>1.2999999999999999E-3</v>
      </c>
      <c r="N4" s="62">
        <v>5.4184858947619048E-2</v>
      </c>
      <c r="O4" s="85">
        <v>3.6640996483325958</v>
      </c>
      <c r="P4" s="165">
        <f t="shared" ref="P4:P36" si="5">O4/6.55957/100</f>
        <v>5.5858839044824523E-3</v>
      </c>
      <c r="Q4" s="62"/>
      <c r="R4" s="62"/>
      <c r="S4" s="22">
        <v>252610.95199999999</v>
      </c>
      <c r="T4" s="168">
        <f t="shared" si="4"/>
        <v>4.1655310391032664E-4</v>
      </c>
      <c r="U4" s="168">
        <f t="shared" ref="U4:U67" si="6">T4</f>
        <v>4.1655310391032664E-4</v>
      </c>
      <c r="V4" s="173"/>
      <c r="W4" s="57"/>
      <c r="X4" s="57"/>
      <c r="Y4" s="57"/>
    </row>
    <row r="5" spans="1:25">
      <c r="A5" s="181">
        <v>1917</v>
      </c>
      <c r="B5" s="59">
        <v>70.721687316894531</v>
      </c>
      <c r="C5" s="165">
        <f t="shared" si="0"/>
        <v>0.10781451728832002</v>
      </c>
      <c r="D5" s="59"/>
      <c r="E5" s="168">
        <f t="shared" si="1"/>
        <v>0.10781451728832002</v>
      </c>
      <c r="F5" s="62">
        <v>6.724812268101385E-2</v>
      </c>
      <c r="G5" s="59"/>
      <c r="H5" s="171">
        <f t="shared" si="2"/>
        <v>0.1313401511027569</v>
      </c>
      <c r="I5" s="171"/>
      <c r="J5" s="170"/>
      <c r="K5" s="46">
        <f t="shared" si="3"/>
        <v>8.9358435974574244E-3</v>
      </c>
      <c r="L5" s="46"/>
      <c r="M5" s="62">
        <v>2.8999999999999998E-3</v>
      </c>
      <c r="N5" s="62">
        <v>4.834282275E-2</v>
      </c>
      <c r="O5" s="85">
        <v>4.6600999821186067</v>
      </c>
      <c r="P5" s="165">
        <f t="shared" si="5"/>
        <v>7.1042766250205523E-3</v>
      </c>
      <c r="Q5" s="62"/>
      <c r="R5" s="62"/>
      <c r="S5" s="22">
        <v>565847.20600000001</v>
      </c>
      <c r="T5" s="168">
        <f t="shared" si="4"/>
        <v>9.3307676540598308E-4</v>
      </c>
      <c r="U5" s="168">
        <f t="shared" si="6"/>
        <v>9.3307676540598308E-4</v>
      </c>
      <c r="V5" s="173"/>
      <c r="W5" s="57"/>
      <c r="X5" s="57"/>
      <c r="Y5" s="57"/>
    </row>
    <row r="6" spans="1:25">
      <c r="A6" s="181">
        <v>1918</v>
      </c>
      <c r="B6" s="59">
        <v>78.240806579589844</v>
      </c>
      <c r="C6" s="165">
        <f t="shared" si="0"/>
        <v>0.11927734070920784</v>
      </c>
      <c r="D6" s="59"/>
      <c r="E6" s="168">
        <f t="shared" si="1"/>
        <v>0.11927734070920784</v>
      </c>
      <c r="F6" s="62">
        <v>6.2050914359417619E-2</v>
      </c>
      <c r="G6" s="59"/>
      <c r="H6" s="171">
        <f t="shared" si="2"/>
        <v>0.12918456536561637</v>
      </c>
      <c r="I6" s="171"/>
      <c r="J6" s="170"/>
      <c r="K6" s="46">
        <f t="shared" si="3"/>
        <v>1.5796440001890698E-2</v>
      </c>
      <c r="L6" s="46"/>
      <c r="M6" s="62">
        <v>1.66E-2</v>
      </c>
      <c r="N6" s="62">
        <v>4.979438828135594E-2</v>
      </c>
      <c r="O6" s="85">
        <v>4.8918997019767758</v>
      </c>
      <c r="P6" s="165">
        <f t="shared" si="5"/>
        <v>7.4576530199034017E-3</v>
      </c>
      <c r="Q6" s="62"/>
      <c r="R6" s="62"/>
      <c r="S6" s="22">
        <v>584244.45900000003</v>
      </c>
      <c r="T6" s="168">
        <f t="shared" si="4"/>
        <v>9.6341366402379731E-4</v>
      </c>
      <c r="U6" s="168">
        <f t="shared" si="6"/>
        <v>9.6341366402379731E-4</v>
      </c>
      <c r="V6" s="173"/>
      <c r="W6" s="57"/>
      <c r="X6" s="57"/>
      <c r="Y6" s="57"/>
    </row>
    <row r="7" spans="1:25">
      <c r="A7" s="181">
        <v>1919</v>
      </c>
      <c r="B7" s="59">
        <v>104.98580169677734</v>
      </c>
      <c r="C7" s="165">
        <f t="shared" si="0"/>
        <v>0.16004982292555356</v>
      </c>
      <c r="D7" s="59"/>
      <c r="E7" s="168">
        <f t="shared" si="1"/>
        <v>0.16004982292555356</v>
      </c>
      <c r="F7" s="62">
        <v>8.0593991387203759E-2</v>
      </c>
      <c r="G7" s="33">
        <f t="shared" ref="G7:G27" si="7">Q7/E7</f>
        <v>0.10054693155826397</v>
      </c>
      <c r="H7" s="171">
        <f t="shared" si="2"/>
        <v>0.14723221255594621</v>
      </c>
      <c r="I7" s="171"/>
      <c r="J7" s="46">
        <f t="shared" ref="J7:J27" si="8">U7/Q7</f>
        <v>0.11708281369211199</v>
      </c>
      <c r="K7" s="46">
        <f t="shared" si="3"/>
        <v>1.5492127398654092E-2</v>
      </c>
      <c r="L7" s="46"/>
      <c r="M7" s="62">
        <v>1.5900000000000001E-2</v>
      </c>
      <c r="N7" s="62">
        <v>5.8264876486486483E-2</v>
      </c>
      <c r="O7" s="85">
        <v>8.3944008269548416</v>
      </c>
      <c r="P7" s="165">
        <f t="shared" si="5"/>
        <v>1.2797181563661705E-2</v>
      </c>
      <c r="Q7" s="76">
        <v>1.6092518591607902E-2</v>
      </c>
      <c r="R7" s="62"/>
      <c r="S7" s="22">
        <v>1142612.5</v>
      </c>
      <c r="T7" s="168">
        <f t="shared" si="4"/>
        <v>1.8841573560980764E-3</v>
      </c>
      <c r="U7" s="168">
        <f t="shared" si="6"/>
        <v>1.8841573560980764E-3</v>
      </c>
      <c r="V7" s="173"/>
      <c r="W7" s="57"/>
      <c r="X7" s="57"/>
      <c r="Y7" s="57"/>
    </row>
    <row r="8" spans="1:25">
      <c r="A8" s="181">
        <v>1920</v>
      </c>
      <c r="B8" s="59">
        <v>159.45480346679688</v>
      </c>
      <c r="C8" s="165">
        <f t="shared" si="0"/>
        <v>0.24308728082297601</v>
      </c>
      <c r="D8" s="59"/>
      <c r="E8" s="168">
        <f t="shared" si="1"/>
        <v>0.24308728082297601</v>
      </c>
      <c r="F8" s="62">
        <v>9.2915207343509748E-2</v>
      </c>
      <c r="G8" s="33">
        <f t="shared" si="7"/>
        <v>0.11113744956989659</v>
      </c>
      <c r="H8" s="171">
        <f t="shared" si="2"/>
        <v>0.11578372970426652</v>
      </c>
      <c r="I8" s="171"/>
      <c r="J8" s="46">
        <f t="shared" si="8"/>
        <v>9.177905800392247E-2</v>
      </c>
      <c r="K8" s="46">
        <f t="shared" si="3"/>
        <v>8.6254444387213712E-3</v>
      </c>
      <c r="L8" s="46"/>
      <c r="M8" s="62">
        <v>2.1299999999999999E-2</v>
      </c>
      <c r="N8" s="62">
        <v>5.8087807633333335E-2</v>
      </c>
      <c r="O8" s="85">
        <v>14.047339976787567</v>
      </c>
      <c r="P8" s="165">
        <f t="shared" si="5"/>
        <v>2.1415031742610519E-2</v>
      </c>
      <c r="Q8" s="76">
        <v>2.7016100413546785E-2</v>
      </c>
      <c r="R8" s="62"/>
      <c r="S8" s="22">
        <v>1503654.5</v>
      </c>
      <c r="T8" s="168">
        <f t="shared" si="4"/>
        <v>2.479512246894704E-3</v>
      </c>
      <c r="U8" s="168">
        <f t="shared" si="6"/>
        <v>2.479512246894704E-3</v>
      </c>
      <c r="V8" s="173"/>
      <c r="W8" s="57"/>
      <c r="X8" s="57"/>
      <c r="Y8" s="57"/>
    </row>
    <row r="9" spans="1:25">
      <c r="A9" s="181">
        <v>1921</v>
      </c>
      <c r="B9" s="59">
        <v>128.56590270996094</v>
      </c>
      <c r="C9" s="165">
        <f t="shared" si="0"/>
        <v>0.19599745518374062</v>
      </c>
      <c r="D9" s="59"/>
      <c r="E9" s="168">
        <f t="shared" si="1"/>
        <v>0.19599745518374062</v>
      </c>
      <c r="F9" s="62">
        <v>0.11825711464022211</v>
      </c>
      <c r="G9" s="33">
        <f t="shared" si="7"/>
        <v>0.16438261836727563</v>
      </c>
      <c r="H9" s="171">
        <f t="shared" si="2"/>
        <v>7.5656704902160601E-2</v>
      </c>
      <c r="I9" s="171"/>
      <c r="J9" s="46">
        <f t="shared" si="8"/>
        <v>6.5078478565251383E-2</v>
      </c>
      <c r="K9" s="46">
        <f t="shared" si="3"/>
        <v>1.2825792195034841E-2</v>
      </c>
      <c r="L9" s="46"/>
      <c r="M9" s="62">
        <v>2.1700000000000001E-2</v>
      </c>
      <c r="N9" s="62">
        <v>6.6105325657894745E-2</v>
      </c>
      <c r="O9" s="85">
        <v>18.179070177173614</v>
      </c>
      <c r="P9" s="165">
        <f t="shared" si="5"/>
        <v>2.7713813828000332E-2</v>
      </c>
      <c r="Q9" s="76">
        <v>3.2218574876426043E-2</v>
      </c>
      <c r="R9" s="62"/>
      <c r="S9" s="22">
        <v>1271526.8</v>
      </c>
      <c r="T9" s="168">
        <f t="shared" si="4"/>
        <v>2.0967358344984388E-3</v>
      </c>
      <c r="U9" s="168">
        <f t="shared" si="6"/>
        <v>2.0967358344984388E-3</v>
      </c>
      <c r="V9" s="173"/>
      <c r="W9" s="74"/>
      <c r="X9" s="57"/>
      <c r="Y9" s="57"/>
    </row>
    <row r="10" spans="1:25">
      <c r="A10" s="181">
        <v>1922</v>
      </c>
      <c r="B10" s="59">
        <v>159.9071044921875</v>
      </c>
      <c r="C10" s="165">
        <f t="shared" si="0"/>
        <v>0.24377680929113876</v>
      </c>
      <c r="D10" s="59"/>
      <c r="E10" s="168">
        <f t="shared" si="1"/>
        <v>0.24377680929113876</v>
      </c>
      <c r="F10" s="62">
        <v>0.12091071454164566</v>
      </c>
      <c r="G10" s="33">
        <f t="shared" si="7"/>
        <v>0.14120698610008975</v>
      </c>
      <c r="H10" s="171">
        <f t="shared" si="2"/>
        <v>8.2783832480535974E-2</v>
      </c>
      <c r="I10" s="171"/>
      <c r="J10" s="46">
        <f t="shared" si="8"/>
        <v>7.3027437155887095E-2</v>
      </c>
      <c r="K10" s="46">
        <f t="shared" si="3"/>
        <v>1.5912840431117521E-2</v>
      </c>
      <c r="L10" s="46"/>
      <c r="M10" s="62">
        <v>1.43E-2</v>
      </c>
      <c r="N10" s="62">
        <v>6.9407362441558443E-2</v>
      </c>
      <c r="O10" s="85">
        <v>19.918859783554076</v>
      </c>
      <c r="P10" s="165">
        <f t="shared" si="5"/>
        <v>3.0366105984925961E-2</v>
      </c>
      <c r="Q10" s="76">
        <v>3.4422988521098062E-2</v>
      </c>
      <c r="R10" s="62"/>
      <c r="S10" s="22">
        <v>1524461.4</v>
      </c>
      <c r="T10" s="168">
        <f t="shared" si="4"/>
        <v>2.5138226309423116E-3</v>
      </c>
      <c r="U10" s="168">
        <f t="shared" si="6"/>
        <v>2.5138226309423116E-3</v>
      </c>
      <c r="V10" s="173"/>
      <c r="W10" s="74"/>
      <c r="X10" s="57"/>
      <c r="Y10" s="57"/>
    </row>
    <row r="11" spans="1:25">
      <c r="A11" s="181">
        <v>1923</v>
      </c>
      <c r="B11" s="59">
        <v>189.8302001953125</v>
      </c>
      <c r="C11" s="165">
        <f t="shared" si="0"/>
        <v>0.28939427461756256</v>
      </c>
      <c r="D11" s="59"/>
      <c r="E11" s="168">
        <f t="shared" si="1"/>
        <v>0.28939427461756256</v>
      </c>
      <c r="F11" s="62">
        <v>0.12449956519492271</v>
      </c>
      <c r="G11" s="33">
        <f t="shared" si="7"/>
        <v>0.13320852413958503</v>
      </c>
      <c r="H11" s="171">
        <f t="shared" si="2"/>
        <v>0.10987195398826052</v>
      </c>
      <c r="I11" s="171"/>
      <c r="J11" s="46">
        <f t="shared" si="8"/>
        <v>0.10062783867468515</v>
      </c>
      <c r="K11" s="46">
        <f t="shared" si="3"/>
        <v>1.6675123015153975E-2</v>
      </c>
      <c r="L11" s="46"/>
      <c r="M11" s="62">
        <v>9.300000000000001E-3</v>
      </c>
      <c r="N11" s="62">
        <v>6.345189981818182E-2</v>
      </c>
      <c r="O11" s="85">
        <v>23.159470139741899</v>
      </c>
      <c r="P11" s="165">
        <f t="shared" si="5"/>
        <v>3.5306384625428039E-2</v>
      </c>
      <c r="Q11" s="76">
        <v>3.8549784216251284E-2</v>
      </c>
      <c r="R11" s="62"/>
      <c r="S11" s="22">
        <v>2352458.1</v>
      </c>
      <c r="T11" s="168">
        <f t="shared" si="4"/>
        <v>3.8791814670568582E-3</v>
      </c>
      <c r="U11" s="168">
        <f t="shared" si="6"/>
        <v>3.8791814670568582E-3</v>
      </c>
      <c r="V11" s="173"/>
      <c r="W11" s="74"/>
      <c r="X11" s="57"/>
      <c r="Y11" s="57"/>
    </row>
    <row r="12" spans="1:25">
      <c r="A12" s="181">
        <v>1924</v>
      </c>
      <c r="B12" s="59">
        <v>241.81829833984375</v>
      </c>
      <c r="C12" s="165">
        <f t="shared" si="0"/>
        <v>0.36864961931932083</v>
      </c>
      <c r="D12" s="59"/>
      <c r="E12" s="168">
        <f t="shared" si="1"/>
        <v>0.36864961931932083</v>
      </c>
      <c r="F12" s="62">
        <v>0.13191017972756242</v>
      </c>
      <c r="G12" s="33">
        <f t="shared" si="7"/>
        <v>0.1261525703796347</v>
      </c>
      <c r="H12" s="171">
        <f t="shared" si="2"/>
        <v>0.11215787539628733</v>
      </c>
      <c r="I12" s="171"/>
      <c r="J12" s="46">
        <f t="shared" si="8"/>
        <v>0.10376456928417449</v>
      </c>
      <c r="K12" s="46">
        <f t="shared" si="3"/>
        <v>1.2747624915518866E-2</v>
      </c>
      <c r="L12" s="46"/>
      <c r="M12" s="62">
        <v>9.7000000000000003E-3</v>
      </c>
      <c r="N12" s="62">
        <v>6.3789871663157888E-2</v>
      </c>
      <c r="O12" s="85">
        <v>28.223091147756577</v>
      </c>
      <c r="P12" s="165">
        <f t="shared" si="5"/>
        <v>4.3025825088773464E-2</v>
      </c>
      <c r="Q12" s="76">
        <v>4.650609704660616E-2</v>
      </c>
      <c r="R12" s="62"/>
      <c r="S12" s="22">
        <v>2926447.8</v>
      </c>
      <c r="T12" s="168">
        <f t="shared" si="4"/>
        <v>4.8256851291291073E-3</v>
      </c>
      <c r="U12" s="168">
        <f t="shared" si="6"/>
        <v>4.8256851291291073E-3</v>
      </c>
      <c r="V12" s="173"/>
      <c r="W12" s="74"/>
      <c r="X12" s="57"/>
      <c r="Y12" s="57"/>
    </row>
    <row r="13" spans="1:25">
      <c r="A13" s="181">
        <v>1925</v>
      </c>
      <c r="B13" s="59">
        <v>265.80511474609375</v>
      </c>
      <c r="C13" s="165">
        <f t="shared" si="0"/>
        <v>0.40521728519719091</v>
      </c>
      <c r="D13" s="59"/>
      <c r="E13" s="168">
        <f t="shared" si="1"/>
        <v>0.40521728519719091</v>
      </c>
      <c r="F13" s="62">
        <v>0.13504099589840371</v>
      </c>
      <c r="G13" s="33">
        <f t="shared" si="7"/>
        <v>0.12742042275786011</v>
      </c>
      <c r="H13" s="171">
        <f t="shared" si="2"/>
        <v>9.6359385745150752E-2</v>
      </c>
      <c r="I13" s="171"/>
      <c r="J13" s="46">
        <f t="shared" si="8"/>
        <v>9.1015647245516113E-2</v>
      </c>
      <c r="K13" s="46">
        <f t="shared" si="3"/>
        <v>8.2824576543575352E-3</v>
      </c>
      <c r="L13" s="46"/>
      <c r="M13" s="62">
        <v>8.8999999999999999E-3</v>
      </c>
      <c r="N13" s="62">
        <v>5.6706378269736832E-2</v>
      </c>
      <c r="O13" s="85">
        <v>31.990749433565142</v>
      </c>
      <c r="P13" s="165">
        <f t="shared" si="5"/>
        <v>4.8769583118352486E-2</v>
      </c>
      <c r="Q13" s="76">
        <v>5.1632957788618435E-2</v>
      </c>
      <c r="R13" s="62"/>
      <c r="S13" s="22">
        <v>2849868.8</v>
      </c>
      <c r="T13" s="168">
        <f t="shared" si="4"/>
        <v>4.6994070723315193E-3</v>
      </c>
      <c r="U13" s="168">
        <f t="shared" si="6"/>
        <v>4.6994070723315193E-3</v>
      </c>
      <c r="V13" s="173"/>
      <c r="W13" s="74"/>
      <c r="X13" s="57"/>
      <c r="Y13" s="57"/>
    </row>
    <row r="14" spans="1:25">
      <c r="A14" s="181">
        <v>1926</v>
      </c>
      <c r="B14" s="59">
        <v>330.62039184570313</v>
      </c>
      <c r="C14" s="165">
        <f t="shared" si="0"/>
        <v>0.5040275381552497</v>
      </c>
      <c r="D14" s="59"/>
      <c r="E14" s="168">
        <f t="shared" si="1"/>
        <v>0.5040275381552497</v>
      </c>
      <c r="F14" s="62">
        <v>0.15737529903701752</v>
      </c>
      <c r="G14" s="33">
        <f t="shared" si="7"/>
        <v>0.14748939547514292</v>
      </c>
      <c r="H14" s="171">
        <f t="shared" si="2"/>
        <v>4.7380679353370266E-2</v>
      </c>
      <c r="I14" s="171"/>
      <c r="J14" s="46">
        <f t="shared" si="8"/>
        <v>4.5147335670764892E-2</v>
      </c>
      <c r="K14" s="46">
        <f t="shared" si="3"/>
        <v>6.8976308463650354E-3</v>
      </c>
      <c r="L14" s="46"/>
      <c r="M14" s="62">
        <v>8.6999999999999994E-3</v>
      </c>
      <c r="N14" s="62">
        <v>5.2991811710526318E-2</v>
      </c>
      <c r="O14" s="85">
        <v>46.464500662326813</v>
      </c>
      <c r="P14" s="165">
        <f t="shared" si="5"/>
        <v>7.0834674623987265E-2</v>
      </c>
      <c r="Q14" s="76">
        <v>7.4338716905342314E-2</v>
      </c>
      <c r="R14" s="62"/>
      <c r="S14" s="22">
        <v>2035302.6</v>
      </c>
      <c r="T14" s="168">
        <f t="shared" si="4"/>
        <v>3.3561950054594543E-3</v>
      </c>
      <c r="U14" s="168">
        <f t="shared" si="6"/>
        <v>3.3561950054594543E-3</v>
      </c>
      <c r="V14" s="173"/>
      <c r="W14" s="74"/>
      <c r="X14" s="57"/>
      <c r="Y14" s="57"/>
    </row>
    <row r="15" spans="1:25">
      <c r="A15" s="181">
        <v>1927</v>
      </c>
      <c r="B15" s="59">
        <v>342.52688598632813</v>
      </c>
      <c r="C15" s="165">
        <f t="shared" si="0"/>
        <v>0.52217887146006237</v>
      </c>
      <c r="D15" s="59"/>
      <c r="E15" s="168">
        <f t="shared" si="1"/>
        <v>0.52217887146006237</v>
      </c>
      <c r="F15" s="62">
        <v>0.17038746412333053</v>
      </c>
      <c r="G15" s="33">
        <f t="shared" si="7"/>
        <v>0.15834085090764238</v>
      </c>
      <c r="H15" s="171">
        <f t="shared" si="2"/>
        <v>4.4064137051569613E-2</v>
      </c>
      <c r="I15" s="171"/>
      <c r="J15" s="46">
        <f t="shared" si="8"/>
        <v>4.2047670784998589E-2</v>
      </c>
      <c r="K15" s="46">
        <f t="shared" si="3"/>
        <v>7.9801774750302024E-3</v>
      </c>
      <c r="L15" s="46"/>
      <c r="M15" s="62">
        <v>9.1000000000000004E-3</v>
      </c>
      <c r="N15" s="62">
        <v>5.5702271652631571E-2</v>
      </c>
      <c r="O15" s="85">
        <v>51.754046846833312</v>
      </c>
      <c r="P15" s="165">
        <f t="shared" si="5"/>
        <v>7.8898535798586356E-2</v>
      </c>
      <c r="Q15" s="76">
        <v>8.2682246832978687E-2</v>
      </c>
      <c r="R15" s="62"/>
      <c r="S15" s="22">
        <v>2108317.5</v>
      </c>
      <c r="T15" s="168">
        <f t="shared" si="4"/>
        <v>3.4765958945970803E-3</v>
      </c>
      <c r="U15" s="168">
        <f t="shared" si="6"/>
        <v>3.4765958945970803E-3</v>
      </c>
      <c r="V15" s="173"/>
      <c r="W15" s="74"/>
      <c r="X15" s="57"/>
      <c r="Y15" s="57"/>
    </row>
    <row r="16" spans="1:25">
      <c r="A16" s="181">
        <v>1928</v>
      </c>
      <c r="B16" s="59">
        <v>356.07391357421875</v>
      </c>
      <c r="C16" s="165">
        <f t="shared" si="0"/>
        <v>0.54283118188268253</v>
      </c>
      <c r="D16" s="59"/>
      <c r="E16" s="168">
        <f t="shared" si="1"/>
        <v>0.54283118188268253</v>
      </c>
      <c r="F16" s="62">
        <v>0.16794680843111304</v>
      </c>
      <c r="G16" s="33">
        <f t="shared" si="7"/>
        <v>0.16337057038338132</v>
      </c>
      <c r="H16" s="171">
        <f t="shared" si="2"/>
        <v>4.9392385409199713E-2</v>
      </c>
      <c r="I16" s="171"/>
      <c r="J16" s="46">
        <f t="shared" si="8"/>
        <v>4.698867869828096E-2</v>
      </c>
      <c r="K16" s="46">
        <f t="shared" si="3"/>
        <v>7.2739307261574949E-3</v>
      </c>
      <c r="L16" s="46"/>
      <c r="M16" s="62">
        <v>8.6E-3</v>
      </c>
      <c r="N16" s="62">
        <v>5.2200360519999996E-2</v>
      </c>
      <c r="O16" s="85">
        <v>55.341027113689719</v>
      </c>
      <c r="P16" s="165">
        <f t="shared" si="5"/>
        <v>8.4366851963908793E-2</v>
      </c>
      <c r="Q16" s="76">
        <v>8.8682639806058852E-2</v>
      </c>
      <c r="R16" s="62"/>
      <c r="S16" s="22">
        <v>2527048.9</v>
      </c>
      <c r="T16" s="168">
        <f t="shared" si="4"/>
        <v>4.1670800679622809E-3</v>
      </c>
      <c r="U16" s="168">
        <f t="shared" si="6"/>
        <v>4.1670800679622809E-3</v>
      </c>
      <c r="V16" s="173"/>
      <c r="W16" s="74"/>
      <c r="X16" s="67"/>
      <c r="Y16" s="57"/>
    </row>
    <row r="17" spans="1:25">
      <c r="A17" s="181">
        <v>1929</v>
      </c>
      <c r="B17" s="59">
        <v>400.15359497070313</v>
      </c>
      <c r="C17" s="165">
        <f t="shared" si="0"/>
        <v>0.61003022297300458</v>
      </c>
      <c r="D17" s="59"/>
      <c r="E17" s="168">
        <f t="shared" si="1"/>
        <v>0.61003022297300458</v>
      </c>
      <c r="F17" s="62">
        <v>0.17032644376929382</v>
      </c>
      <c r="G17" s="33">
        <f t="shared" si="7"/>
        <v>0.1600660371920502</v>
      </c>
      <c r="H17" s="171">
        <f t="shared" si="2"/>
        <v>4.2950533187835878E-2</v>
      </c>
      <c r="I17" s="171"/>
      <c r="J17" s="46">
        <f t="shared" si="8"/>
        <v>4.0437416621630223E-2</v>
      </c>
      <c r="K17" s="46">
        <f t="shared" si="3"/>
        <v>6.1656891096053667E-3</v>
      </c>
      <c r="L17" s="46"/>
      <c r="M17" s="62">
        <v>0.01</v>
      </c>
      <c r="N17" s="62">
        <v>5.1380579231999998E-2</v>
      </c>
      <c r="O17" s="85">
        <v>60.303255594139969</v>
      </c>
      <c r="P17" s="165">
        <f t="shared" si="5"/>
        <v>9.1931720515430082E-2</v>
      </c>
      <c r="Q17" s="76">
        <v>9.7645120358671636E-2</v>
      </c>
      <c r="R17" s="62"/>
      <c r="S17" s="22">
        <v>2394505</v>
      </c>
      <c r="T17" s="168">
        <f t="shared" si="4"/>
        <v>3.9485164130128323E-3</v>
      </c>
      <c r="U17" s="168">
        <f t="shared" si="6"/>
        <v>3.9485164130128323E-3</v>
      </c>
      <c r="V17" s="173"/>
      <c r="W17" s="74"/>
      <c r="X17" s="67"/>
      <c r="Y17" s="57"/>
    </row>
    <row r="18" spans="1:25">
      <c r="A18" s="181">
        <v>1930</v>
      </c>
      <c r="B18" s="59">
        <v>392.19769287109375</v>
      </c>
      <c r="C18" s="165">
        <f t="shared" si="0"/>
        <v>0.5979015284097795</v>
      </c>
      <c r="D18" s="59"/>
      <c r="E18" s="168">
        <f t="shared" si="1"/>
        <v>0.5979015284097795</v>
      </c>
      <c r="F18" s="62">
        <v>0.1695195306997726</v>
      </c>
      <c r="G18" s="33">
        <f t="shared" si="7"/>
        <v>0.16088824432845916</v>
      </c>
      <c r="H18" s="171">
        <f t="shared" si="2"/>
        <v>4.2619838865635994E-2</v>
      </c>
      <c r="I18" s="171"/>
      <c r="J18" s="46">
        <f t="shared" si="8"/>
        <v>3.9100201769646417E-2</v>
      </c>
      <c r="K18" s="46">
        <f t="shared" si="3"/>
        <v>5.0611525836390531E-3</v>
      </c>
      <c r="L18" s="46"/>
      <c r="M18" s="62">
        <v>1.1899999999999999E-2</v>
      </c>
      <c r="N18" s="62">
        <v>5.5153289663999995E-2</v>
      </c>
      <c r="O18" s="85">
        <v>57.88906594552148</v>
      </c>
      <c r="P18" s="165">
        <f t="shared" si="5"/>
        <v>8.8251312121863906E-2</v>
      </c>
      <c r="Q18" s="76">
        <v>9.6195327187151777E-2</v>
      </c>
      <c r="R18" s="62"/>
      <c r="S18" s="22">
        <v>2280944.7999999998</v>
      </c>
      <c r="T18" s="168">
        <f t="shared" si="4"/>
        <v>3.7612567023147881E-3</v>
      </c>
      <c r="U18" s="168">
        <f t="shared" si="6"/>
        <v>3.7612567023147881E-3</v>
      </c>
      <c r="V18" s="173"/>
      <c r="W18" s="74"/>
      <c r="X18" s="67"/>
      <c r="Y18" s="57"/>
    </row>
    <row r="19" spans="1:25">
      <c r="A19" s="181">
        <v>1931</v>
      </c>
      <c r="B19" s="59">
        <v>365.56048583984375</v>
      </c>
      <c r="C19" s="165">
        <f t="shared" si="0"/>
        <v>0.55729336807114449</v>
      </c>
      <c r="D19" s="59"/>
      <c r="E19" s="168">
        <f t="shared" si="1"/>
        <v>0.55729336807114449</v>
      </c>
      <c r="F19" s="62">
        <v>0.18864333652219639</v>
      </c>
      <c r="G19" s="33">
        <f t="shared" si="7"/>
        <v>0.17599550294477209</v>
      </c>
      <c r="H19" s="171">
        <f t="shared" si="2"/>
        <v>3.3114252288199253E-2</v>
      </c>
      <c r="I19" s="171"/>
      <c r="J19" s="46">
        <f t="shared" si="8"/>
        <v>3.0852733549531143E-2</v>
      </c>
      <c r="K19" s="46">
        <f t="shared" si="3"/>
        <v>5.0573408920036068E-3</v>
      </c>
      <c r="L19" s="46"/>
      <c r="M19" s="62">
        <v>1.03E-2</v>
      </c>
      <c r="N19" s="62">
        <v>6.741980498513514E-2</v>
      </c>
      <c r="O19" s="85">
        <v>59.943143190921027</v>
      </c>
      <c r="P19" s="165">
        <f t="shared" si="5"/>
        <v>9.1382732695772781E-2</v>
      </c>
      <c r="Q19" s="76">
        <v>9.8081126601467061E-2</v>
      </c>
      <c r="R19" s="62"/>
      <c r="S19" s="22">
        <v>1835104.9</v>
      </c>
      <c r="T19" s="168">
        <f t="shared" si="4"/>
        <v>3.0260708652728942E-3</v>
      </c>
      <c r="U19" s="168">
        <f t="shared" si="6"/>
        <v>3.0260708652728942E-3</v>
      </c>
      <c r="V19" s="173"/>
      <c r="W19" s="74"/>
      <c r="X19" s="67"/>
      <c r="Y19" s="57"/>
    </row>
    <row r="20" spans="1:25">
      <c r="A20" s="181">
        <v>1932</v>
      </c>
      <c r="B20" s="59">
        <v>316.48818969726563</v>
      </c>
      <c r="C20" s="165">
        <f t="shared" si="0"/>
        <v>0.48248313486595251</v>
      </c>
      <c r="D20" s="59"/>
      <c r="E20" s="168">
        <f t="shared" si="1"/>
        <v>0.48248313486595251</v>
      </c>
      <c r="F20" s="62">
        <v>0.20937589126213796</v>
      </c>
      <c r="G20" s="33">
        <f t="shared" si="7"/>
        <v>0.19632011749043099</v>
      </c>
      <c r="H20" s="171">
        <f t="shared" si="2"/>
        <v>3.1551982798637752E-2</v>
      </c>
      <c r="I20" s="171"/>
      <c r="J20" s="46">
        <f t="shared" si="8"/>
        <v>2.9754945610560204E-2</v>
      </c>
      <c r="K20" s="46">
        <f t="shared" si="3"/>
        <v>5.6306780311072523E-3</v>
      </c>
      <c r="L20" s="46"/>
      <c r="M20" s="62">
        <v>6.8000000000000005E-3</v>
      </c>
      <c r="N20" s="62">
        <v>5.9931236785135129E-2</v>
      </c>
      <c r="O20" s="85">
        <v>58.594225451288182</v>
      </c>
      <c r="P20" s="165">
        <f t="shared" si="5"/>
        <v>8.932632085836141E-2</v>
      </c>
      <c r="Q20" s="76">
        <v>9.4721145724035255E-2</v>
      </c>
      <c r="R20" s="62"/>
      <c r="S20" s="22">
        <v>1709180.4</v>
      </c>
      <c r="T20" s="168">
        <f t="shared" si="4"/>
        <v>2.8184225391886162E-3</v>
      </c>
      <c r="U20" s="168">
        <f t="shared" si="6"/>
        <v>2.8184225391886162E-3</v>
      </c>
      <c r="V20" s="173"/>
      <c r="W20" s="74"/>
      <c r="X20" s="67"/>
      <c r="Y20" s="57"/>
    </row>
    <row r="21" spans="1:25">
      <c r="A21" s="181">
        <v>1933</v>
      </c>
      <c r="B21" s="59">
        <v>312.79849243164063</v>
      </c>
      <c r="C21" s="165">
        <f t="shared" si="0"/>
        <v>0.47685822764547164</v>
      </c>
      <c r="D21" s="59"/>
      <c r="E21" s="168">
        <f t="shared" si="1"/>
        <v>0.47685822764547164</v>
      </c>
      <c r="F21" s="62">
        <v>0.19749382804102411</v>
      </c>
      <c r="G21" s="33">
        <f t="shared" si="7"/>
        <v>0.18581291174355336</v>
      </c>
      <c r="H21" s="171">
        <f t="shared" si="2"/>
        <v>3.3057621260212347E-2</v>
      </c>
      <c r="I21" s="171"/>
      <c r="J21" s="46">
        <f t="shared" si="8"/>
        <v>3.0660389141488834E-2</v>
      </c>
      <c r="K21" s="46">
        <f t="shared" si="3"/>
        <v>4.0273117697447788E-3</v>
      </c>
      <c r="L21" s="46"/>
      <c r="M21" s="62">
        <v>7.0999999999999995E-3</v>
      </c>
      <c r="N21" s="62">
        <v>5.5048683406578938E-2</v>
      </c>
      <c r="O21" s="85">
        <v>53.907178704903913</v>
      </c>
      <c r="P21" s="165">
        <f t="shared" si="5"/>
        <v>8.2180964156040592E-2</v>
      </c>
      <c r="Q21" s="76">
        <v>8.8606415767675292E-2</v>
      </c>
      <c r="R21" s="62"/>
      <c r="S21" s="22">
        <v>1647497</v>
      </c>
      <c r="T21" s="168">
        <f t="shared" si="4"/>
        <v>2.7167071878694765E-3</v>
      </c>
      <c r="U21" s="168">
        <f t="shared" si="6"/>
        <v>2.7167071878694765E-3</v>
      </c>
      <c r="V21" s="173"/>
      <c r="W21" s="74"/>
      <c r="X21" s="67"/>
      <c r="Y21" s="57"/>
    </row>
    <row r="22" spans="1:25">
      <c r="A22" s="181">
        <v>1934</v>
      </c>
      <c r="B22" s="59">
        <v>297.29071044921875</v>
      </c>
      <c r="C22" s="165">
        <f t="shared" si="0"/>
        <v>0.45321676641794928</v>
      </c>
      <c r="D22" s="59"/>
      <c r="E22" s="168">
        <f t="shared" si="1"/>
        <v>0.45321676641794928</v>
      </c>
      <c r="F22" s="62">
        <v>0.20705045249584769</v>
      </c>
      <c r="G22" s="33">
        <f t="shared" si="7"/>
        <v>0.18771861012339627</v>
      </c>
      <c r="H22" s="171">
        <f t="shared" si="2"/>
        <v>2.4435410573281087E-2</v>
      </c>
      <c r="I22" s="171"/>
      <c r="J22" s="46">
        <f t="shared" si="8"/>
        <v>2.2573101464350393E-2</v>
      </c>
      <c r="K22" s="46">
        <f t="shared" si="3"/>
        <v>4.7172780452961636E-3</v>
      </c>
      <c r="L22" s="46"/>
      <c r="M22" s="62">
        <v>6.0999999999999995E-3</v>
      </c>
      <c r="N22" s="62">
        <v>5.2014164680769241E-2</v>
      </c>
      <c r="O22" s="85">
        <v>51.553750093556026</v>
      </c>
      <c r="P22" s="165">
        <f t="shared" si="5"/>
        <v>7.8593185366656687E-2</v>
      </c>
      <c r="Q22" s="76">
        <v>8.5077221476597381E-2</v>
      </c>
      <c r="R22" s="62"/>
      <c r="S22" s="22">
        <v>1164625.6000000001</v>
      </c>
      <c r="T22" s="168">
        <f t="shared" si="4"/>
        <v>1.9204567526962431E-3</v>
      </c>
      <c r="U22" s="168">
        <f t="shared" si="6"/>
        <v>1.9204567526962431E-3</v>
      </c>
      <c r="V22" s="173"/>
      <c r="W22" s="74"/>
      <c r="X22" s="60"/>
    </row>
    <row r="23" spans="1:25">
      <c r="A23" s="181">
        <v>1935</v>
      </c>
      <c r="B23" s="59">
        <v>280.1029052734375</v>
      </c>
      <c r="C23" s="165">
        <f t="shared" si="0"/>
        <v>0.42701412634279001</v>
      </c>
      <c r="D23" s="59"/>
      <c r="E23" s="168">
        <f t="shared" si="1"/>
        <v>0.42701412634279001</v>
      </c>
      <c r="F23" s="62">
        <v>0.20389016805650023</v>
      </c>
      <c r="G23" s="33">
        <f t="shared" si="7"/>
        <v>0.19638497284783574</v>
      </c>
      <c r="H23" s="171">
        <f t="shared" si="2"/>
        <v>2.8084466480751295E-2</v>
      </c>
      <c r="I23" s="171"/>
      <c r="J23" s="46">
        <f t="shared" si="8"/>
        <v>2.5494526334152431E-2</v>
      </c>
      <c r="K23" s="46">
        <f t="shared" si="3"/>
        <v>7.8827139196573984E-3</v>
      </c>
      <c r="L23" s="46"/>
      <c r="M23" s="62">
        <v>7.1999999999999998E-3</v>
      </c>
      <c r="N23" s="62">
        <v>5.1124194584615382E-2</v>
      </c>
      <c r="O23" s="85">
        <v>49.935181871223584</v>
      </c>
      <c r="P23" s="165">
        <f t="shared" si="5"/>
        <v>7.6125694018393864E-2</v>
      </c>
      <c r="Q23" s="76">
        <v>8.3859157607471119E-2</v>
      </c>
      <c r="R23" s="62"/>
      <c r="S23" s="22">
        <v>1296520.0689999999</v>
      </c>
      <c r="T23" s="168">
        <f t="shared" si="4"/>
        <v>2.1379495019835117E-3</v>
      </c>
      <c r="U23" s="168">
        <f t="shared" si="6"/>
        <v>2.1379495019835117E-3</v>
      </c>
      <c r="V23" s="173"/>
      <c r="W23" s="74"/>
      <c r="X23" s="60"/>
    </row>
    <row r="24" spans="1:25">
      <c r="A24" s="181">
        <v>1936</v>
      </c>
      <c r="B24" s="59">
        <v>281.26971435546875</v>
      </c>
      <c r="C24" s="165">
        <f t="shared" si="0"/>
        <v>0.42879291532138347</v>
      </c>
      <c r="D24" s="59"/>
      <c r="E24" s="168">
        <f t="shared" si="1"/>
        <v>0.42879291532138347</v>
      </c>
      <c r="F24" s="62">
        <v>0.17252967075279532</v>
      </c>
      <c r="G24" s="33">
        <f t="shared" si="7"/>
        <v>0.18948005741798588</v>
      </c>
      <c r="H24" s="171">
        <f t="shared" si="2"/>
        <v>4.621388857893112E-2</v>
      </c>
      <c r="I24" s="171"/>
      <c r="J24" s="46">
        <f t="shared" si="8"/>
        <v>4.1429233567330158E-2</v>
      </c>
      <c r="K24" s="46">
        <f t="shared" si="3"/>
        <v>1.1353917735429859E-2</v>
      </c>
      <c r="L24" s="46"/>
      <c r="M24" s="62">
        <v>7.8000000000000005E-3</v>
      </c>
      <c r="N24" s="62">
        <v>5.338453915384616E-2</v>
      </c>
      <c r="O24" s="85">
        <v>47.777218888739348</v>
      </c>
      <c r="P24" s="165">
        <f t="shared" si="5"/>
        <v>7.2835900659249539E-2</v>
      </c>
      <c r="Q24" s="76">
        <v>8.1247706215521298E-2</v>
      </c>
      <c r="R24" s="62"/>
      <c r="S24" s="22">
        <v>2041266.9710000001</v>
      </c>
      <c r="T24" s="168">
        <f t="shared" si="4"/>
        <v>3.366030197612654E-3</v>
      </c>
      <c r="U24" s="168">
        <f t="shared" si="6"/>
        <v>3.366030197612654E-3</v>
      </c>
      <c r="V24" s="173"/>
      <c r="W24" s="74"/>
      <c r="X24" s="60"/>
    </row>
    <row r="25" spans="1:25">
      <c r="A25" s="181">
        <v>1937</v>
      </c>
      <c r="B25" s="59">
        <v>349.30780029296875</v>
      </c>
      <c r="C25" s="165">
        <f t="shared" si="0"/>
        <v>0.53251630868024691</v>
      </c>
      <c r="D25" s="59"/>
      <c r="E25" s="168">
        <f t="shared" si="1"/>
        <v>0.53251630868024691</v>
      </c>
      <c r="F25" s="62">
        <v>0.16380137645551673</v>
      </c>
      <c r="G25" s="33">
        <f t="shared" si="7"/>
        <v>0.17598232287957805</v>
      </c>
      <c r="H25" s="171">
        <f t="shared" si="2"/>
        <v>5.8518151217131852E-2</v>
      </c>
      <c r="I25" s="171"/>
      <c r="J25" s="46">
        <f t="shared" si="8"/>
        <v>5.195069783314854E-2</v>
      </c>
      <c r="K25" s="46">
        <f t="shared" si="3"/>
        <v>1.0308548148787594E-2</v>
      </c>
      <c r="L25" s="46"/>
      <c r="M25" s="62">
        <v>1.04E-2</v>
      </c>
      <c r="N25" s="62">
        <v>5.7281066923076926E-2</v>
      </c>
      <c r="O25" s="85">
        <v>54.573036431214341</v>
      </c>
      <c r="P25" s="165">
        <f t="shared" si="5"/>
        <v>8.3196057716000207E-2</v>
      </c>
      <c r="Q25" s="76">
        <v>9.3713456972808265E-2</v>
      </c>
      <c r="R25" s="62"/>
      <c r="S25" s="22">
        <v>2952399.6489999997</v>
      </c>
      <c r="T25" s="168">
        <f t="shared" si="4"/>
        <v>4.8684794860941296E-3</v>
      </c>
      <c r="U25" s="168">
        <f t="shared" si="6"/>
        <v>4.8684794860941296E-3</v>
      </c>
      <c r="V25" s="173"/>
      <c r="W25" s="74"/>
      <c r="X25" s="60"/>
    </row>
    <row r="26" spans="1:25">
      <c r="A26" s="181">
        <v>1938</v>
      </c>
      <c r="B26" s="59">
        <v>395.82998657226563</v>
      </c>
      <c r="C26" s="165">
        <f t="shared" si="0"/>
        <v>0.60343892446039238</v>
      </c>
      <c r="D26" s="59"/>
      <c r="E26" s="168">
        <f t="shared" si="1"/>
        <v>0.60343892446039238</v>
      </c>
      <c r="F26" s="62">
        <v>0.1841103081926462</v>
      </c>
      <c r="G26" s="33">
        <f t="shared" si="7"/>
        <v>0.19342647483739522</v>
      </c>
      <c r="H26" s="171">
        <f t="shared" si="2"/>
        <v>5.1121633979011545E-2</v>
      </c>
      <c r="I26" s="171"/>
      <c r="J26" s="46">
        <f t="shared" si="8"/>
        <v>4.7030671438694605E-2</v>
      </c>
      <c r="K26" s="46">
        <f t="shared" si="3"/>
        <v>8.5495059278136425E-3</v>
      </c>
      <c r="L26" s="46"/>
      <c r="M26" s="62">
        <v>1.46E-2</v>
      </c>
      <c r="N26" s="62">
        <v>5.4888546253333337E-2</v>
      </c>
      <c r="O26" s="85">
        <v>70.437034143813037</v>
      </c>
      <c r="P26" s="165">
        <f t="shared" si="5"/>
        <v>0.10738056632342217</v>
      </c>
      <c r="Q26" s="76">
        <v>0.11672106393804292</v>
      </c>
      <c r="R26" s="62"/>
      <c r="S26" s="22">
        <v>3328987.9049999998</v>
      </c>
      <c r="T26" s="168">
        <f t="shared" si="4"/>
        <v>5.489470008044962E-3</v>
      </c>
      <c r="U26" s="168">
        <f t="shared" si="6"/>
        <v>5.489470008044962E-3</v>
      </c>
      <c r="V26" s="173"/>
      <c r="W26" s="74"/>
      <c r="X26" s="60"/>
    </row>
    <row r="27" spans="1:25">
      <c r="A27" s="181">
        <v>1939</v>
      </c>
      <c r="B27" s="59">
        <v>453.25540161132813</v>
      </c>
      <c r="C27" s="165">
        <f t="shared" si="0"/>
        <v>0.69098340533194724</v>
      </c>
      <c r="D27" s="59"/>
      <c r="E27" s="168">
        <f t="shared" si="1"/>
        <v>0.69098340533194724</v>
      </c>
      <c r="F27" s="62">
        <v>0.17666150964604399</v>
      </c>
      <c r="G27" s="33">
        <f t="shared" si="7"/>
        <v>0.16569907609848675</v>
      </c>
      <c r="H27" s="171">
        <f t="shared" si="2"/>
        <v>4.2472159613902299E-2</v>
      </c>
      <c r="I27" s="171"/>
      <c r="J27" s="46">
        <f t="shared" si="8"/>
        <v>4.5059527571973713E-2</v>
      </c>
      <c r="K27" s="46">
        <f t="shared" si="3"/>
        <v>5.3376703995833248E-3</v>
      </c>
      <c r="L27" s="46"/>
      <c r="M27" s="62">
        <v>1.2E-2</v>
      </c>
      <c r="N27" s="62">
        <v>7.7767040505633794E-2</v>
      </c>
      <c r="O27" s="85">
        <v>79.679273372721411</v>
      </c>
      <c r="P27" s="165">
        <f t="shared" si="5"/>
        <v>0.12147026919862342</v>
      </c>
      <c r="Q27" s="76">
        <v>0.11449531186288985</v>
      </c>
      <c r="R27" s="62"/>
      <c r="S27" s="22">
        <v>3128643.93</v>
      </c>
      <c r="T27" s="168">
        <f t="shared" si="4"/>
        <v>5.1591046617476136E-3</v>
      </c>
      <c r="U27" s="168">
        <f t="shared" si="6"/>
        <v>5.1591046617476136E-3</v>
      </c>
      <c r="V27" s="173"/>
      <c r="W27" s="74"/>
      <c r="X27" s="60"/>
    </row>
    <row r="28" spans="1:25">
      <c r="A28" s="181">
        <v>1940</v>
      </c>
      <c r="B28" s="59">
        <v>371.11520385742188</v>
      </c>
      <c r="C28" s="165">
        <f t="shared" si="0"/>
        <v>0.56576148109925173</v>
      </c>
      <c r="D28" s="59"/>
      <c r="E28" s="168">
        <f t="shared" si="1"/>
        <v>0.56576148109925173</v>
      </c>
      <c r="F28" s="62">
        <v>0.1753393505555538</v>
      </c>
      <c r="G28" s="59"/>
      <c r="H28" s="171">
        <f t="shared" si="2"/>
        <v>3.8186290726007398E-2</v>
      </c>
      <c r="I28" s="171"/>
      <c r="J28" s="170"/>
      <c r="K28" s="46">
        <f t="shared" si="3"/>
        <v>1.2239476224330886E-2</v>
      </c>
      <c r="L28" s="46"/>
      <c r="M28" s="62">
        <v>9.300000000000001E-3</v>
      </c>
      <c r="N28" s="62">
        <v>8.1294409969620257E-2</v>
      </c>
      <c r="O28" s="85">
        <v>63.3559294352807</v>
      </c>
      <c r="P28" s="165">
        <f t="shared" si="5"/>
        <v>9.6585491785712629E-2</v>
      </c>
      <c r="Q28" s="62"/>
      <c r="R28" s="62"/>
      <c r="S28" s="22">
        <v>2236666.179</v>
      </c>
      <c r="T28" s="168">
        <f t="shared" si="4"/>
        <v>3.6882416692436215E-3</v>
      </c>
      <c r="U28" s="168">
        <f t="shared" si="6"/>
        <v>3.6882416692436215E-3</v>
      </c>
      <c r="V28" s="173"/>
      <c r="W28" s="74"/>
      <c r="X28" s="60"/>
    </row>
    <row r="29" spans="1:25">
      <c r="A29" s="181">
        <v>1941</v>
      </c>
      <c r="B29" s="59">
        <v>413.04119873046875</v>
      </c>
      <c r="C29" s="165">
        <f t="shared" si="0"/>
        <v>0.62967724825021876</v>
      </c>
      <c r="D29" s="59"/>
      <c r="E29" s="168">
        <f t="shared" si="1"/>
        <v>0.62967724825021876</v>
      </c>
      <c r="F29" s="62">
        <v>0.17856094419727822</v>
      </c>
      <c r="G29" s="59"/>
      <c r="H29" s="171">
        <f t="shared" si="2"/>
        <v>6.3871899988746372E-2</v>
      </c>
      <c r="I29" s="171"/>
      <c r="J29" s="170"/>
      <c r="K29" s="46">
        <f t="shared" si="3"/>
        <v>1.4764322449262816E-2</v>
      </c>
      <c r="L29" s="46"/>
      <c r="M29" s="62">
        <v>9.8999999999999991E-3</v>
      </c>
      <c r="N29" s="62">
        <v>9.7678804604807698E-2</v>
      </c>
      <c r="O29" s="85">
        <v>71.115086836322831</v>
      </c>
      <c r="P29" s="165">
        <f t="shared" si="5"/>
        <v>0.10841425098950515</v>
      </c>
      <c r="Q29" s="62"/>
      <c r="R29" s="62"/>
      <c r="S29" s="22">
        <v>4199310.71</v>
      </c>
      <c r="T29" s="168">
        <f t="shared" si="4"/>
        <v>6.9246241965565201E-3</v>
      </c>
      <c r="U29" s="168">
        <f t="shared" si="6"/>
        <v>6.9246241965565201E-3</v>
      </c>
      <c r="V29" s="173"/>
      <c r="W29" s="74"/>
      <c r="X29" s="60"/>
    </row>
    <row r="30" spans="1:25">
      <c r="A30" s="181">
        <v>1942</v>
      </c>
      <c r="B30" s="59">
        <v>480.85198974609375</v>
      </c>
      <c r="C30" s="165">
        <f t="shared" si="0"/>
        <v>0.7330541327344533</v>
      </c>
      <c r="D30" s="59"/>
      <c r="E30" s="168">
        <f t="shared" si="1"/>
        <v>0.7330541327344533</v>
      </c>
      <c r="F30" s="62">
        <v>0.18291610091619764</v>
      </c>
      <c r="G30" s="59"/>
      <c r="H30" s="171">
        <f t="shared" si="2"/>
        <v>7.191024455796069E-2</v>
      </c>
      <c r="I30" s="171"/>
      <c r="J30" s="170"/>
      <c r="K30" s="46">
        <f t="shared" si="3"/>
        <v>1.2962652217789163E-2</v>
      </c>
      <c r="L30" s="46"/>
      <c r="M30" s="62">
        <v>1.9299999999999998E-2</v>
      </c>
      <c r="N30" s="62">
        <v>0.11545350537461536</v>
      </c>
      <c r="O30" s="85">
        <v>84.803959162889328</v>
      </c>
      <c r="P30" s="165">
        <f t="shared" si="5"/>
        <v>0.12928280232223963</v>
      </c>
      <c r="Q30" s="62"/>
      <c r="R30" s="62"/>
      <c r="S30" s="22">
        <v>5637847.4910000004</v>
      </c>
      <c r="T30" s="168">
        <f t="shared" si="4"/>
        <v>9.2967579321307399E-3</v>
      </c>
      <c r="U30" s="168">
        <f t="shared" si="6"/>
        <v>9.2967579321307399E-3</v>
      </c>
      <c r="V30" s="173"/>
      <c r="W30" s="74"/>
      <c r="X30" s="60"/>
    </row>
    <row r="31" spans="1:25">
      <c r="A31" s="181">
        <v>1943</v>
      </c>
      <c r="B31" s="59">
        <v>531.41961669921875</v>
      </c>
      <c r="C31" s="165">
        <f t="shared" si="0"/>
        <v>0.8101439830647722</v>
      </c>
      <c r="D31" s="59"/>
      <c r="E31" s="168">
        <f t="shared" si="1"/>
        <v>0.8101439830647722</v>
      </c>
      <c r="F31" s="62">
        <v>0.18413714940451573</v>
      </c>
      <c r="G31" s="59"/>
      <c r="H31" s="171">
        <f t="shared" si="2"/>
        <v>6.6399672369781448E-2</v>
      </c>
      <c r="I31" s="171"/>
      <c r="J31" s="170"/>
      <c r="K31" s="46">
        <f t="shared" si="3"/>
        <v>1.2936443968334722E-2</v>
      </c>
      <c r="L31" s="46"/>
      <c r="M31" s="62">
        <v>3.2300000000000002E-2</v>
      </c>
      <c r="N31" s="62">
        <v>0.12576904125569621</v>
      </c>
      <c r="O31" s="85">
        <v>93.872708838051921</v>
      </c>
      <c r="P31" s="165">
        <f t="shared" si="5"/>
        <v>0.14310802207774581</v>
      </c>
      <c r="Q31" s="62"/>
      <c r="R31" s="62"/>
      <c r="S31" s="22">
        <v>5762510.3230000008</v>
      </c>
      <c r="T31" s="168">
        <f t="shared" si="4"/>
        <v>9.5023257794497728E-3</v>
      </c>
      <c r="U31" s="168">
        <f t="shared" si="6"/>
        <v>9.5023257794497728E-3</v>
      </c>
      <c r="V31" s="173"/>
      <c r="W31" s="74"/>
      <c r="X31" s="60"/>
    </row>
    <row r="32" spans="1:25">
      <c r="A32" s="181">
        <v>1944</v>
      </c>
      <c r="B32" s="59">
        <v>575.41217041015625</v>
      </c>
      <c r="C32" s="165">
        <f t="shared" si="0"/>
        <v>0.87721019885473628</v>
      </c>
      <c r="D32" s="59"/>
      <c r="E32" s="168">
        <f t="shared" si="1"/>
        <v>0.87721019885473628</v>
      </c>
      <c r="F32" s="62">
        <v>0.18140800313844432</v>
      </c>
      <c r="G32" s="59"/>
      <c r="H32" s="171">
        <f t="shared" si="2"/>
        <v>6.8621697546589075E-2</v>
      </c>
      <c r="I32" s="171"/>
      <c r="J32" s="170"/>
      <c r="K32" s="46">
        <f t="shared" si="3"/>
        <v>2.2513004505192866E-2</v>
      </c>
      <c r="L32" s="46"/>
      <c r="M32" s="62">
        <v>8.77E-2</v>
      </c>
      <c r="N32" s="62">
        <v>0.13659444376774191</v>
      </c>
      <c r="O32" s="85">
        <v>100.18230881618685</v>
      </c>
      <c r="P32" s="165">
        <f t="shared" si="5"/>
        <v>0.1527269452360244</v>
      </c>
      <c r="Q32" s="62"/>
      <c r="R32" s="62"/>
      <c r="S32" s="22">
        <v>6355634.6380000003</v>
      </c>
      <c r="T32" s="168">
        <f t="shared" si="4"/>
        <v>1.048038224320094E-2</v>
      </c>
      <c r="U32" s="168">
        <f t="shared" si="6"/>
        <v>1.048038224320094E-2</v>
      </c>
      <c r="V32" s="173"/>
      <c r="W32" s="74"/>
      <c r="X32" s="60"/>
    </row>
    <row r="33" spans="1:24">
      <c r="A33" s="181">
        <v>1945</v>
      </c>
      <c r="B33" s="59">
        <v>1102.323974609375</v>
      </c>
      <c r="C33" s="165">
        <f t="shared" si="0"/>
        <v>1.6804820660643534</v>
      </c>
      <c r="D33" s="59"/>
      <c r="E33" s="168">
        <f t="shared" si="1"/>
        <v>1.6804820660643534</v>
      </c>
      <c r="F33" s="62">
        <v>0.20780323195951045</v>
      </c>
      <c r="G33" s="59"/>
      <c r="H33" s="171">
        <f t="shared" si="2"/>
        <v>5.9552775370713219E-2</v>
      </c>
      <c r="I33" s="171"/>
      <c r="J33" s="170"/>
      <c r="K33" s="46">
        <f t="shared" si="3"/>
        <v>4.2081275746380799E-2</v>
      </c>
      <c r="L33" s="46"/>
      <c r="M33" s="62">
        <v>8.0399999999999985E-2</v>
      </c>
      <c r="N33" s="62">
        <v>0.14867639786542056</v>
      </c>
      <c r="O33" s="85">
        <v>217.52566029285813</v>
      </c>
      <c r="P33" s="165">
        <f t="shared" si="5"/>
        <v>0.33161573135565009</v>
      </c>
      <c r="Q33" s="62"/>
      <c r="R33" s="62"/>
      <c r="S33" s="22">
        <v>11976197</v>
      </c>
      <c r="T33" s="168">
        <f t="shared" si="4"/>
        <v>1.9748637158817809E-2</v>
      </c>
      <c r="U33" s="168">
        <f t="shared" si="6"/>
        <v>1.9748637158817809E-2</v>
      </c>
      <c r="V33" s="173"/>
      <c r="W33" s="74"/>
      <c r="X33" s="60"/>
    </row>
    <row r="34" spans="1:24">
      <c r="A34" s="181">
        <v>1946</v>
      </c>
      <c r="B34" s="59">
        <v>2437.485107421875</v>
      </c>
      <c r="C34" s="165">
        <f t="shared" si="0"/>
        <v>3.7159220915728852</v>
      </c>
      <c r="D34" s="59"/>
      <c r="E34" s="168">
        <f t="shared" si="1"/>
        <v>3.7159220915728852</v>
      </c>
      <c r="F34" s="62">
        <v>0.2378195385541024</v>
      </c>
      <c r="G34" s="59"/>
      <c r="H34" s="171">
        <f t="shared" si="2"/>
        <v>8.3270667094566791E-2</v>
      </c>
      <c r="I34" s="171"/>
      <c r="J34" s="170"/>
      <c r="K34" s="46">
        <f t="shared" si="3"/>
        <v>1.5751676703012668E-2</v>
      </c>
      <c r="L34" s="46"/>
      <c r="M34" s="62">
        <v>7.0900000000000005E-2</v>
      </c>
      <c r="N34" s="62">
        <v>0.11789774507368422</v>
      </c>
      <c r="O34" s="85">
        <v>557.06529989370324</v>
      </c>
      <c r="P34" s="165">
        <f t="shared" si="5"/>
        <v>0.84924057505858341</v>
      </c>
      <c r="Q34" s="62"/>
      <c r="R34" s="62"/>
      <c r="S34" s="22">
        <v>42884917.627999999</v>
      </c>
      <c r="T34" s="168">
        <f t="shared" si="4"/>
        <v>7.0716829208901766E-2</v>
      </c>
      <c r="U34" s="168">
        <f t="shared" si="6"/>
        <v>7.0716829208901766E-2</v>
      </c>
      <c r="V34" s="173"/>
      <c r="W34" s="74"/>
      <c r="X34" s="60"/>
    </row>
    <row r="35" spans="1:24">
      <c r="A35" s="181">
        <v>1947</v>
      </c>
      <c r="B35" s="59">
        <v>3635.39208984375</v>
      </c>
      <c r="C35" s="165">
        <f t="shared" si="0"/>
        <v>5.5421195136933523</v>
      </c>
      <c r="D35" s="59"/>
      <c r="E35" s="168">
        <f t="shared" si="1"/>
        <v>5.5421195136933523</v>
      </c>
      <c r="F35" s="62">
        <v>0.25361452290088798</v>
      </c>
      <c r="G35" s="59"/>
      <c r="H35" s="171">
        <f t="shared" si="2"/>
        <v>4.3260638698600355E-2</v>
      </c>
      <c r="I35" s="171"/>
      <c r="J35" s="170"/>
      <c r="K35" s="46">
        <f t="shared" ref="K35:K66" si="9">U36/E35</f>
        <v>1.9090836682983978E-2</v>
      </c>
      <c r="L35" s="46"/>
      <c r="M35" s="62">
        <v>7.17E-2</v>
      </c>
      <c r="N35" s="62">
        <v>0.11431595176367187</v>
      </c>
      <c r="O35" s="85">
        <v>887.51526874150591</v>
      </c>
      <c r="P35" s="165">
        <f t="shared" si="5"/>
        <v>1.3530083050283874</v>
      </c>
      <c r="Q35" s="62"/>
      <c r="R35" s="62"/>
      <c r="S35" s="22">
        <v>35495654.630000003</v>
      </c>
      <c r="T35" s="168">
        <f t="shared" si="4"/>
        <v>5.8532003440038727E-2</v>
      </c>
      <c r="U35" s="168">
        <f t="shared" si="6"/>
        <v>5.8532003440038727E-2</v>
      </c>
      <c r="V35" s="173"/>
      <c r="W35" s="74"/>
      <c r="X35" s="60"/>
    </row>
    <row r="36" spans="1:24">
      <c r="A36" s="181">
        <v>1948</v>
      </c>
      <c r="B36" s="59">
        <v>6556.11181640625</v>
      </c>
      <c r="C36" s="165">
        <f t="shared" si="0"/>
        <v>9.9947280330970631</v>
      </c>
      <c r="D36" s="59"/>
      <c r="E36" s="168">
        <f t="shared" si="1"/>
        <v>9.9947280330970631</v>
      </c>
      <c r="F36" s="62">
        <v>0.2524727304112917</v>
      </c>
      <c r="G36" s="59"/>
      <c r="H36" s="171">
        <f t="shared" si="2"/>
        <v>4.3585611440176517E-2</v>
      </c>
      <c r="I36" s="171"/>
      <c r="J36" s="170"/>
      <c r="K36" s="46">
        <f t="shared" si="9"/>
        <v>1.6731344483756398E-2</v>
      </c>
      <c r="L36" s="46"/>
      <c r="M36" s="62">
        <v>7.0300000000000001E-2</v>
      </c>
      <c r="N36" s="62">
        <v>0.11531642222460937</v>
      </c>
      <c r="O36" s="85">
        <v>1592.3300000294266</v>
      </c>
      <c r="P36" s="165">
        <f t="shared" si="5"/>
        <v>2.4274914362213171</v>
      </c>
      <c r="Q36" s="62"/>
      <c r="R36" s="62"/>
      <c r="S36" s="22">
        <v>64162702.800000004</v>
      </c>
      <c r="T36" s="168">
        <f t="shared" si="4"/>
        <v>0.10580369851349837</v>
      </c>
      <c r="U36" s="168">
        <f t="shared" si="6"/>
        <v>0.10580369851349837</v>
      </c>
      <c r="V36" s="173"/>
      <c r="W36" s="74"/>
      <c r="X36" s="60"/>
    </row>
    <row r="37" spans="1:24">
      <c r="A37" s="181">
        <v>1949</v>
      </c>
      <c r="B37" s="59">
        <v>8100.60009765625</v>
      </c>
      <c r="C37" s="165">
        <f t="shared" si="0"/>
        <v>12.349285239209658</v>
      </c>
      <c r="D37" s="59">
        <v>13.245315000000002</v>
      </c>
      <c r="E37" s="168">
        <f t="shared" ref="E37:E68" si="10">D37</f>
        <v>13.245315000000002</v>
      </c>
      <c r="F37" s="62">
        <v>0.27415408948562076</v>
      </c>
      <c r="G37" s="59"/>
      <c r="H37" s="171">
        <f t="shared" si="2"/>
        <v>5.0222856643554428E-2</v>
      </c>
      <c r="I37" s="171"/>
      <c r="J37" s="170"/>
      <c r="K37" s="46">
        <f t="shared" si="9"/>
        <v>1.3769122763800819E-2</v>
      </c>
      <c r="L37" s="46"/>
      <c r="M37" s="62">
        <v>5.7000000000000002E-2</v>
      </c>
      <c r="N37" s="62">
        <v>0.11459515873928572</v>
      </c>
      <c r="O37" s="85">
        <v>3.3296639999999993</v>
      </c>
      <c r="P37" s="165">
        <f>O37</f>
        <v>3.3296639999999993</v>
      </c>
      <c r="Q37" s="86">
        <v>5.3320568268956654</v>
      </c>
      <c r="R37" s="62"/>
      <c r="S37" s="22">
        <v>101410663.15000001</v>
      </c>
      <c r="T37" s="168">
        <f>S37/655.957/1000000*$U$86/$T$86</f>
        <v>0.16722523774320397</v>
      </c>
      <c r="U37" s="168">
        <f t="shared" si="6"/>
        <v>0.16722523774320397</v>
      </c>
      <c r="V37" s="173"/>
      <c r="W37" s="74"/>
      <c r="X37" s="60"/>
    </row>
    <row r="38" spans="1:24">
      <c r="A38" s="181">
        <v>1950</v>
      </c>
      <c r="B38" s="59"/>
      <c r="C38" s="170"/>
      <c r="D38" s="59">
        <v>15.538729000000002</v>
      </c>
      <c r="E38" s="168">
        <f t="shared" si="10"/>
        <v>15.538729000000002</v>
      </c>
      <c r="F38" s="62">
        <v>0.28541000480833667</v>
      </c>
      <c r="G38" s="59"/>
      <c r="H38" s="171">
        <f t="shared" si="2"/>
        <v>4.4737568943838853E-2</v>
      </c>
      <c r="I38" s="171"/>
      <c r="J38" s="170"/>
      <c r="K38" s="46">
        <f t="shared" si="9"/>
        <v>1.4632890335350677E-2</v>
      </c>
      <c r="L38" s="46"/>
      <c r="M38" s="62">
        <v>5.2400000000000002E-2</v>
      </c>
      <c r="N38" s="62">
        <v>0.10798446054418603</v>
      </c>
      <c r="O38" s="85">
        <v>4.0765820000000001</v>
      </c>
      <c r="P38" s="165">
        <f t="shared" ref="P38:P96" si="11">O38</f>
        <v>4.0765820000000001</v>
      </c>
      <c r="Q38" s="86">
        <v>6.5069814027443904</v>
      </c>
      <c r="R38" s="62"/>
      <c r="S38" s="22">
        <v>110598787</v>
      </c>
      <c r="T38" s="168">
        <f>S38/655.957/1000000*$U$86/$T$86</f>
        <v>0.18237636828021248</v>
      </c>
      <c r="U38" s="168">
        <f t="shared" si="6"/>
        <v>0.18237636828021248</v>
      </c>
      <c r="V38" s="173"/>
      <c r="W38" s="74"/>
      <c r="X38" s="60"/>
    </row>
    <row r="39" spans="1:24">
      <c r="A39" s="181">
        <v>1951</v>
      </c>
      <c r="B39" s="59"/>
      <c r="C39" s="170"/>
      <c r="D39" s="59">
        <v>19.575327000000005</v>
      </c>
      <c r="E39" s="168">
        <f t="shared" si="10"/>
        <v>19.575327000000005</v>
      </c>
      <c r="F39" s="62">
        <v>0.29165800297495226</v>
      </c>
      <c r="G39" s="59"/>
      <c r="H39" s="171">
        <f t="shared" si="2"/>
        <v>4.3670506266756649E-2</v>
      </c>
      <c r="I39" s="171"/>
      <c r="J39" s="170"/>
      <c r="K39" s="46">
        <f t="shared" si="9"/>
        <v>1.6902599540738202E-2</v>
      </c>
      <c r="L39" s="46"/>
      <c r="M39" s="62">
        <v>6.2300000000000001E-2</v>
      </c>
      <c r="N39" s="62">
        <v>0.11561423636988417</v>
      </c>
      <c r="O39" s="85">
        <v>5.2066379999999999</v>
      </c>
      <c r="P39" s="165">
        <f t="shared" si="11"/>
        <v>5.2066379999999999</v>
      </c>
      <c r="Q39" s="86">
        <v>8.2654808165779166</v>
      </c>
      <c r="R39" s="62"/>
      <c r="S39" s="22">
        <v>137888298</v>
      </c>
      <c r="T39" s="168">
        <f t="shared" si="4"/>
        <v>0.22737651740773332</v>
      </c>
      <c r="U39" s="168">
        <f t="shared" si="6"/>
        <v>0.22737651740773332</v>
      </c>
      <c r="V39" s="173"/>
      <c r="W39" s="74"/>
      <c r="X39" s="60"/>
    </row>
    <row r="40" spans="1:24">
      <c r="A40" s="181">
        <v>1952</v>
      </c>
      <c r="B40" s="59"/>
      <c r="C40" s="170"/>
      <c r="D40" s="59">
        <v>22.814287</v>
      </c>
      <c r="E40" s="168">
        <f t="shared" si="10"/>
        <v>22.814287</v>
      </c>
      <c r="F40" s="62">
        <v>0.30692138536698416</v>
      </c>
      <c r="G40" s="59"/>
      <c r="H40" s="171">
        <f t="shared" si="2"/>
        <v>5.2110149154816696E-2</v>
      </c>
      <c r="I40" s="171"/>
      <c r="J40" s="170"/>
      <c r="K40" s="46">
        <f t="shared" si="9"/>
        <v>1.2199044845467112E-2</v>
      </c>
      <c r="L40" s="46"/>
      <c r="M40" s="62">
        <v>7.5899999999999995E-2</v>
      </c>
      <c r="N40" s="62">
        <v>0.1108887684957529</v>
      </c>
      <c r="O40" s="85">
        <v>6.3495100000000004</v>
      </c>
      <c r="P40" s="165">
        <f t="shared" si="11"/>
        <v>6.3495100000000004</v>
      </c>
      <c r="Q40" s="86">
        <v>10.009345124756653</v>
      </c>
      <c r="R40" s="62"/>
      <c r="S40" s="22">
        <v>200652386</v>
      </c>
      <c r="T40" s="168">
        <f t="shared" si="4"/>
        <v>0.3308739131600002</v>
      </c>
      <c r="U40" s="168">
        <f t="shared" si="6"/>
        <v>0.3308739131600002</v>
      </c>
      <c r="V40" s="173"/>
      <c r="W40" s="74"/>
      <c r="X40" s="60"/>
    </row>
    <row r="41" spans="1:24">
      <c r="A41" s="181">
        <v>1953</v>
      </c>
      <c r="B41" s="59"/>
      <c r="C41" s="170"/>
      <c r="D41" s="59">
        <v>23.663367000000001</v>
      </c>
      <c r="E41" s="168">
        <f t="shared" si="10"/>
        <v>23.663367000000001</v>
      </c>
      <c r="F41" s="62">
        <v>0.31835383880455737</v>
      </c>
      <c r="G41" s="59"/>
      <c r="H41" s="171">
        <f t="shared" si="2"/>
        <v>4.0568645422414944E-2</v>
      </c>
      <c r="I41" s="171"/>
      <c r="J41" s="170"/>
      <c r="K41" s="46">
        <f t="shared" si="9"/>
        <v>1.2447685970511213E-2</v>
      </c>
      <c r="L41" s="46"/>
      <c r="M41" s="62">
        <v>7.6499999999999999E-2</v>
      </c>
      <c r="N41" s="62">
        <v>0.10127187562681991</v>
      </c>
      <c r="O41" s="85">
        <v>6.8602860000000003</v>
      </c>
      <c r="P41" s="165">
        <f t="shared" si="11"/>
        <v>6.8602860000000003</v>
      </c>
      <c r="Q41" s="86">
        <v>10.782871438219274</v>
      </c>
      <c r="R41" s="62"/>
      <c r="S41" s="22">
        <v>168777492</v>
      </c>
      <c r="T41" s="168">
        <f t="shared" si="4"/>
        <v>0.27831251023035736</v>
      </c>
      <c r="U41" s="168">
        <f t="shared" si="6"/>
        <v>0.27831251023035736</v>
      </c>
      <c r="V41" s="173"/>
      <c r="W41" s="74"/>
      <c r="X41" s="60"/>
    </row>
    <row r="42" spans="1:24">
      <c r="A42" s="181">
        <v>1954</v>
      </c>
      <c r="B42" s="59"/>
      <c r="C42" s="170"/>
      <c r="D42" s="59">
        <v>25.135887</v>
      </c>
      <c r="E42" s="168">
        <f t="shared" si="10"/>
        <v>25.135887</v>
      </c>
      <c r="F42" s="62">
        <v>0.31054133864045791</v>
      </c>
      <c r="G42" s="59"/>
      <c r="H42" s="171">
        <f t="shared" si="2"/>
        <v>4.133726824805968E-2</v>
      </c>
      <c r="I42" s="171"/>
      <c r="J42" s="170"/>
      <c r="K42" s="46">
        <f t="shared" si="9"/>
        <v>1.615770145557599E-2</v>
      </c>
      <c r="L42" s="46"/>
      <c r="M42" s="62">
        <v>7.5499999999999998E-2</v>
      </c>
      <c r="N42" s="62">
        <v>0.10498079842067669</v>
      </c>
      <c r="O42" s="85">
        <v>7.1256320000000004</v>
      </c>
      <c r="P42" s="165">
        <f t="shared" si="11"/>
        <v>7.1256320000000004</v>
      </c>
      <c r="Q42" s="86">
        <v>11.416906900909664</v>
      </c>
      <c r="R42" s="62"/>
      <c r="S42" s="22">
        <v>178626942</v>
      </c>
      <c r="T42" s="168">
        <f t="shared" si="4"/>
        <v>0.29455416142095803</v>
      </c>
      <c r="U42" s="168">
        <f t="shared" si="6"/>
        <v>0.29455416142095803</v>
      </c>
      <c r="V42" s="173"/>
      <c r="W42" s="74"/>
      <c r="X42" s="60"/>
    </row>
    <row r="43" spans="1:24">
      <c r="A43" s="181">
        <v>1955</v>
      </c>
      <c r="B43" s="59"/>
      <c r="C43" s="170"/>
      <c r="D43" s="59">
        <v>27.016009</v>
      </c>
      <c r="E43" s="168">
        <f t="shared" si="10"/>
        <v>27.016009</v>
      </c>
      <c r="F43" s="62">
        <v>0.30142460269352866</v>
      </c>
      <c r="G43" s="59"/>
      <c r="H43" s="171">
        <f t="shared" si="2"/>
        <v>5.4491783122295592E-2</v>
      </c>
      <c r="I43" s="171"/>
      <c r="J43" s="170"/>
      <c r="K43" s="46">
        <f t="shared" si="9"/>
        <v>1.8624743516167074E-2</v>
      </c>
      <c r="L43" s="46"/>
      <c r="M43" s="62">
        <v>6.7400000000000002E-2</v>
      </c>
      <c r="N43" s="62">
        <v>9.7768486130653268E-2</v>
      </c>
      <c r="O43" s="85">
        <v>7.4532000000000007</v>
      </c>
      <c r="P43" s="165">
        <f t="shared" si="11"/>
        <v>7.4532000000000007</v>
      </c>
      <c r="Q43" s="86">
        <v>12.084328698375046</v>
      </c>
      <c r="R43" s="62"/>
      <c r="S43" s="22">
        <v>246295000</v>
      </c>
      <c r="T43" s="168">
        <f t="shared" si="4"/>
        <v>0.40613815796709357</v>
      </c>
      <c r="U43" s="168">
        <f t="shared" si="6"/>
        <v>0.40613815796709357</v>
      </c>
      <c r="V43" s="173"/>
      <c r="W43" s="74"/>
      <c r="X43" s="60"/>
    </row>
    <row r="44" spans="1:24">
      <c r="A44" s="181">
        <v>1956</v>
      </c>
      <c r="B44" s="59"/>
      <c r="C44" s="170"/>
      <c r="D44" s="59">
        <v>29.782118000000001</v>
      </c>
      <c r="E44" s="168">
        <f t="shared" si="10"/>
        <v>29.782118000000001</v>
      </c>
      <c r="F44" s="62">
        <v>0.30923371826755447</v>
      </c>
      <c r="G44" s="59"/>
      <c r="H44" s="171">
        <f t="shared" si="2"/>
        <v>6.0014785054106533E-2</v>
      </c>
      <c r="I44" s="171"/>
      <c r="J44" s="170"/>
      <c r="K44" s="46">
        <f t="shared" si="9"/>
        <v>2.1739766004789596E-2</v>
      </c>
      <c r="L44" s="46"/>
      <c r="M44" s="62">
        <v>7.1500000000000008E-2</v>
      </c>
      <c r="N44" s="62">
        <v>0.10058778311320754</v>
      </c>
      <c r="O44" s="85">
        <v>8.3840380000000003</v>
      </c>
      <c r="P44" s="165">
        <f t="shared" si="11"/>
        <v>8.3840380000000003</v>
      </c>
      <c r="Q44" s="86">
        <v>13.517959256475653</v>
      </c>
      <c r="R44" s="62"/>
      <c r="S44" s="22">
        <v>305135891</v>
      </c>
      <c r="T44" s="168">
        <f t="shared" si="4"/>
        <v>0.50316623845546127</v>
      </c>
      <c r="U44" s="168">
        <f t="shared" si="6"/>
        <v>0.50316623845546127</v>
      </c>
      <c r="V44" s="173"/>
      <c r="W44" s="74"/>
      <c r="X44" s="60"/>
    </row>
    <row r="45" spans="1:24">
      <c r="A45" s="181">
        <v>1957</v>
      </c>
      <c r="B45" s="59"/>
      <c r="C45" s="170"/>
      <c r="D45" s="59">
        <v>33.622327999999996</v>
      </c>
      <c r="E45" s="168">
        <f t="shared" si="10"/>
        <v>33.622327999999996</v>
      </c>
      <c r="F45" s="62">
        <v>0.31350103685686387</v>
      </c>
      <c r="G45" s="59"/>
      <c r="H45" s="171">
        <f t="shared" si="2"/>
        <v>6.7352618508254858E-2</v>
      </c>
      <c r="I45" s="171"/>
      <c r="J45" s="170"/>
      <c r="K45" s="46">
        <f t="shared" si="9"/>
        <v>2.4362492000518977E-2</v>
      </c>
      <c r="L45" s="46"/>
      <c r="M45" s="62">
        <v>7.4999999999999997E-2</v>
      </c>
      <c r="N45" s="62">
        <v>9.8764444444444446E-2</v>
      </c>
      <c r="O45" s="85">
        <v>9.6129339999999992</v>
      </c>
      <c r="P45" s="165">
        <f t="shared" si="11"/>
        <v>9.6129339999999992</v>
      </c>
      <c r="Q45" s="86">
        <v>15.384087676478794</v>
      </c>
      <c r="R45" s="62"/>
      <c r="S45" s="22">
        <v>392637925</v>
      </c>
      <c r="T45" s="168">
        <f t="shared" si="4"/>
        <v>0.6474562764470323</v>
      </c>
      <c r="U45" s="168">
        <f t="shared" si="6"/>
        <v>0.6474562764470323</v>
      </c>
      <c r="V45" s="173"/>
      <c r="W45" s="74"/>
      <c r="X45" s="60"/>
    </row>
    <row r="46" spans="1:24">
      <c r="A46" s="181">
        <v>1958</v>
      </c>
      <c r="B46" s="59"/>
      <c r="C46" s="170"/>
      <c r="D46" s="59">
        <v>38.816865999999997</v>
      </c>
      <c r="E46" s="168">
        <f t="shared" si="10"/>
        <v>38.816865999999997</v>
      </c>
      <c r="F46" s="62">
        <v>0.32557170266867991</v>
      </c>
      <c r="G46" s="59"/>
      <c r="H46" s="171">
        <f t="shared" si="2"/>
        <v>7.1220480303084074E-2</v>
      </c>
      <c r="I46" s="171"/>
      <c r="J46" s="170"/>
      <c r="K46" s="46">
        <f t="shared" si="9"/>
        <v>2.6918046415930472E-2</v>
      </c>
      <c r="L46" s="46"/>
      <c r="M46" s="62">
        <v>7.2000000000000008E-2</v>
      </c>
      <c r="N46" s="62">
        <v>9.9905172413793111E-2</v>
      </c>
      <c r="O46" s="85">
        <v>11.501238035084615</v>
      </c>
      <c r="P46" s="165">
        <f t="shared" si="11"/>
        <v>11.501238035084615</v>
      </c>
      <c r="Q46" s="86">
        <v>17.988984034014425</v>
      </c>
      <c r="R46" s="62"/>
      <c r="S46" s="22">
        <v>496742468</v>
      </c>
      <c r="T46" s="168">
        <f t="shared" si="4"/>
        <v>0.81912369693882514</v>
      </c>
      <c r="U46" s="168">
        <f t="shared" si="6"/>
        <v>0.81912369693882514</v>
      </c>
      <c r="V46" s="173"/>
      <c r="W46" s="74"/>
      <c r="X46" s="60"/>
    </row>
    <row r="47" spans="1:24">
      <c r="A47" s="181">
        <v>1959</v>
      </c>
      <c r="B47" s="59"/>
      <c r="C47" s="170"/>
      <c r="D47" s="59">
        <v>42.361820999999992</v>
      </c>
      <c r="E47" s="168">
        <f t="shared" si="10"/>
        <v>42.361820999999992</v>
      </c>
      <c r="F47" s="62">
        <v>0.34010304874826586</v>
      </c>
      <c r="G47" s="33">
        <f t="shared" ref="G47:G78" si="12">R47/E47</f>
        <v>0.30669361451671312</v>
      </c>
      <c r="H47" s="171">
        <f t="shared" ref="H47:H78" si="13">U47/R47</f>
        <v>8.0423811447645363E-2</v>
      </c>
      <c r="I47" s="171"/>
      <c r="J47" s="46"/>
      <c r="K47" s="46">
        <f t="shared" si="9"/>
        <v>2.776696064892429E-2</v>
      </c>
      <c r="L47" s="46"/>
      <c r="M47" s="62">
        <v>7.0300000000000001E-2</v>
      </c>
      <c r="N47" s="62">
        <v>8.9334677419354844E-2</v>
      </c>
      <c r="O47" s="85">
        <v>13.027714468570348</v>
      </c>
      <c r="P47" s="165">
        <f t="shared" si="11"/>
        <v>13.027714468570348</v>
      </c>
      <c r="Q47" s="86">
        <v>19.975547177635118</v>
      </c>
      <c r="R47" s="68">
        <v>12.992100000000001</v>
      </c>
      <c r="S47" s="22">
        <v>633644700</v>
      </c>
      <c r="T47" s="168">
        <f>S47/655.957/1000000*$U$86/$T$86</f>
        <v>1.0448742007089533</v>
      </c>
      <c r="U47" s="168">
        <f t="shared" si="6"/>
        <v>1.0448742007089533</v>
      </c>
      <c r="V47" s="173"/>
      <c r="W47" s="74"/>
      <c r="X47" s="60"/>
    </row>
    <row r="48" spans="1:24">
      <c r="A48" s="181">
        <v>1960</v>
      </c>
      <c r="B48" s="59"/>
      <c r="C48" s="170"/>
      <c r="D48" s="59">
        <v>46.95108900000001</v>
      </c>
      <c r="E48" s="168">
        <f t="shared" si="10"/>
        <v>46.95108900000001</v>
      </c>
      <c r="F48" s="62">
        <v>0.32945415413208878</v>
      </c>
      <c r="G48" s="33">
        <f t="shared" si="12"/>
        <v>0.29996535330628854</v>
      </c>
      <c r="H48" s="171">
        <f t="shared" si="13"/>
        <v>8.351917583616339E-2</v>
      </c>
      <c r="I48" s="171"/>
      <c r="J48" s="46"/>
      <c r="K48" s="46">
        <f t="shared" si="9"/>
        <v>2.8594777290107547E-2</v>
      </c>
      <c r="L48" s="46"/>
      <c r="M48" s="62">
        <v>7.4900000000000008E-2</v>
      </c>
      <c r="N48" s="62">
        <v>9.2353612167300383E-2</v>
      </c>
      <c r="O48" s="85">
        <v>14.052153999999998</v>
      </c>
      <c r="P48" s="165">
        <f t="shared" si="11"/>
        <v>14.052153999999998</v>
      </c>
      <c r="Q48" s="86">
        <v>21.671390045384072</v>
      </c>
      <c r="R48" s="68">
        <v>14.0837</v>
      </c>
      <c r="S48" s="22">
        <v>7133206</v>
      </c>
      <c r="T48" s="168">
        <f t="shared" ref="T48:T66" si="14">S48/6.55957/1000000*$U$86/$T$86</f>
        <v>1.1762590167237743</v>
      </c>
      <c r="U48" s="168">
        <f t="shared" si="6"/>
        <v>1.1762590167237743</v>
      </c>
      <c r="V48" s="173"/>
      <c r="W48" s="74"/>
      <c r="X48" s="60"/>
    </row>
    <row r="49" spans="1:24">
      <c r="A49" s="181">
        <v>1961</v>
      </c>
      <c r="B49" s="59"/>
      <c r="C49" s="170"/>
      <c r="D49" s="59">
        <v>50.905135000000001</v>
      </c>
      <c r="E49" s="168">
        <f t="shared" si="10"/>
        <v>50.905135000000001</v>
      </c>
      <c r="F49" s="62">
        <v>0.33846445281886695</v>
      </c>
      <c r="G49" s="33">
        <f t="shared" si="12"/>
        <v>0.31096469933730658</v>
      </c>
      <c r="H49" s="171">
        <f t="shared" si="13"/>
        <v>8.4812468554869541E-2</v>
      </c>
      <c r="I49" s="171"/>
      <c r="J49" s="46"/>
      <c r="K49" s="46">
        <f t="shared" si="9"/>
        <v>3.1064184095503645E-2</v>
      </c>
      <c r="L49" s="46"/>
      <c r="M49" s="62">
        <v>7.3399999999999993E-2</v>
      </c>
      <c r="N49" s="62">
        <v>9.8543478260869566E-2</v>
      </c>
      <c r="O49" s="85">
        <v>15.629323999999999</v>
      </c>
      <c r="P49" s="165">
        <f t="shared" si="11"/>
        <v>15.629323999999999</v>
      </c>
      <c r="Q49" s="86">
        <v>24.090146152872826</v>
      </c>
      <c r="R49" s="68">
        <v>15.829700000000003</v>
      </c>
      <c r="S49" s="22">
        <v>8141683</v>
      </c>
      <c r="T49" s="168">
        <f t="shared" si="14"/>
        <v>1.3425559334830186</v>
      </c>
      <c r="U49" s="168">
        <f t="shared" si="6"/>
        <v>1.3425559334830186</v>
      </c>
      <c r="V49" s="173"/>
      <c r="W49" s="74"/>
      <c r="X49" s="60"/>
    </row>
    <row r="50" spans="1:24">
      <c r="A50" s="181">
        <v>1962</v>
      </c>
      <c r="B50" s="59"/>
      <c r="C50" s="170"/>
      <c r="D50" s="59">
        <v>57.057450999999986</v>
      </c>
      <c r="E50" s="168">
        <f t="shared" si="10"/>
        <v>57.057450999999986</v>
      </c>
      <c r="F50" s="62">
        <v>0.33725194662308117</v>
      </c>
      <c r="G50" s="33">
        <f t="shared" si="12"/>
        <v>0.31144398651807992</v>
      </c>
      <c r="H50" s="171">
        <f t="shared" si="13"/>
        <v>8.8987545725229072E-2</v>
      </c>
      <c r="I50" s="171"/>
      <c r="J50" s="46"/>
      <c r="K50" s="46">
        <f t="shared" si="9"/>
        <v>3.4470568793420184E-2</v>
      </c>
      <c r="L50" s="46"/>
      <c r="M50" s="62">
        <v>7.5300000000000006E-2</v>
      </c>
      <c r="N50" s="62">
        <v>9.7262068965517229E-2</v>
      </c>
      <c r="O50" s="85">
        <v>17.482874109873055</v>
      </c>
      <c r="P50" s="165">
        <f t="shared" si="11"/>
        <v>17.482874109873055</v>
      </c>
      <c r="Q50" s="86">
        <v>27.155133644430961</v>
      </c>
      <c r="R50" s="69">
        <v>17.770200000000003</v>
      </c>
      <c r="S50" s="22">
        <v>9589663</v>
      </c>
      <c r="T50" s="168">
        <f t="shared" si="14"/>
        <v>1.5813264850464659</v>
      </c>
      <c r="U50" s="168">
        <f t="shared" si="6"/>
        <v>1.5813264850464659</v>
      </c>
      <c r="V50" s="173"/>
      <c r="W50" s="74"/>
      <c r="X50" s="60"/>
    </row>
    <row r="51" spans="1:24">
      <c r="A51" s="181">
        <v>1963</v>
      </c>
      <c r="B51" s="59"/>
      <c r="C51" s="170"/>
      <c r="D51" s="59">
        <v>63.967463000000002</v>
      </c>
      <c r="E51" s="168">
        <f t="shared" si="10"/>
        <v>63.967463000000002</v>
      </c>
      <c r="F51" s="62">
        <v>0.34602632788323112</v>
      </c>
      <c r="G51" s="33">
        <f t="shared" si="12"/>
        <v>0.3192091579433125</v>
      </c>
      <c r="H51" s="171">
        <f t="shared" si="13"/>
        <v>9.6322189621073556E-2</v>
      </c>
      <c r="I51" s="171"/>
      <c r="J51" s="46"/>
      <c r="K51" s="46">
        <f t="shared" si="9"/>
        <v>3.560909611194165E-2</v>
      </c>
      <c r="L51" s="46"/>
      <c r="M51" s="62">
        <v>7.4499999999999997E-2</v>
      </c>
      <c r="N51" s="62">
        <v>8.8153846153846152E-2</v>
      </c>
      <c r="O51" s="85">
        <v>20.148771999999997</v>
      </c>
      <c r="P51" s="165">
        <f t="shared" si="11"/>
        <v>20.148771999999997</v>
      </c>
      <c r="Q51" s="86">
        <v>31.147468507844263</v>
      </c>
      <c r="R51" s="68">
        <v>20.419</v>
      </c>
      <c r="S51" s="22">
        <v>11927313</v>
      </c>
      <c r="T51" s="168">
        <f t="shared" si="14"/>
        <v>1.966802789872701</v>
      </c>
      <c r="U51" s="168">
        <f t="shared" si="6"/>
        <v>1.966802789872701</v>
      </c>
      <c r="V51" s="173"/>
      <c r="W51" s="74"/>
      <c r="X51" s="60"/>
    </row>
    <row r="52" spans="1:24">
      <c r="A52" s="181">
        <v>1964</v>
      </c>
      <c r="B52" s="59"/>
      <c r="C52" s="170"/>
      <c r="D52" s="59">
        <v>70.951442</v>
      </c>
      <c r="E52" s="168">
        <f t="shared" si="10"/>
        <v>70.951442</v>
      </c>
      <c r="F52" s="62">
        <v>0.35911150688451499</v>
      </c>
      <c r="G52" s="33">
        <f t="shared" si="12"/>
        <v>0.32901938765388306</v>
      </c>
      <c r="H52" s="171">
        <f t="shared" si="13"/>
        <v>9.7574730470865442E-2</v>
      </c>
      <c r="I52" s="171"/>
      <c r="J52" s="46"/>
      <c r="K52" s="46">
        <f t="shared" si="9"/>
        <v>3.5963816085694642E-2</v>
      </c>
      <c r="L52" s="46"/>
      <c r="M52" s="62">
        <v>7.0999999999999994E-2</v>
      </c>
      <c r="N52" s="62">
        <v>9.0832352941176475E-2</v>
      </c>
      <c r="O52" s="85">
        <v>23.187352441745418</v>
      </c>
      <c r="P52" s="165">
        <f t="shared" si="11"/>
        <v>23.187352441745418</v>
      </c>
      <c r="Q52" s="86">
        <v>35.276092792667811</v>
      </c>
      <c r="R52" s="68">
        <v>23.3444</v>
      </c>
      <c r="S52" s="22">
        <v>13813441</v>
      </c>
      <c r="T52" s="168">
        <f t="shared" si="14"/>
        <v>2.2778235380040712</v>
      </c>
      <c r="U52" s="168">
        <f t="shared" si="6"/>
        <v>2.2778235380040712</v>
      </c>
      <c r="V52" s="173"/>
      <c r="W52" s="74"/>
      <c r="X52" s="60"/>
    </row>
    <row r="53" spans="1:24">
      <c r="A53" s="181">
        <v>1965</v>
      </c>
      <c r="B53" s="59"/>
      <c r="C53" s="170"/>
      <c r="D53" s="59">
        <v>76.628754999999998</v>
      </c>
      <c r="E53" s="168">
        <f t="shared" si="10"/>
        <v>76.628754999999998</v>
      </c>
      <c r="F53" s="62">
        <v>0.36156363813647102</v>
      </c>
      <c r="G53" s="33">
        <f t="shared" si="12"/>
        <v>0.33118638036074055</v>
      </c>
      <c r="H53" s="171">
        <f t="shared" si="13"/>
        <v>0.10054552734226076</v>
      </c>
      <c r="I53" s="171"/>
      <c r="J53" s="46"/>
      <c r="K53" s="46">
        <f t="shared" si="9"/>
        <v>3.5141715610683626E-2</v>
      </c>
      <c r="L53" s="46"/>
      <c r="M53" s="62">
        <v>6.5599999999999992E-2</v>
      </c>
      <c r="N53" s="62">
        <v>0.10089041095890411</v>
      </c>
      <c r="O53" s="85">
        <v>25.183623564869706</v>
      </c>
      <c r="P53" s="165">
        <f t="shared" si="11"/>
        <v>25.183623564869706</v>
      </c>
      <c r="Q53" s="86">
        <v>37.959043047028999</v>
      </c>
      <c r="R53" s="68">
        <v>25.378399999999999</v>
      </c>
      <c r="S53" s="22">
        <v>15474221</v>
      </c>
      <c r="T53" s="168">
        <f t="shared" si="14"/>
        <v>2.5516846111028304</v>
      </c>
      <c r="U53" s="168">
        <f t="shared" si="6"/>
        <v>2.5516846111028304</v>
      </c>
      <c r="V53" s="173"/>
      <c r="W53" s="74"/>
      <c r="X53" s="60"/>
    </row>
    <row r="54" spans="1:24">
      <c r="A54" s="181">
        <v>1966</v>
      </c>
      <c r="B54" s="59"/>
      <c r="C54" s="170"/>
      <c r="D54" s="59">
        <v>83.045298000000003</v>
      </c>
      <c r="E54" s="168">
        <f t="shared" si="10"/>
        <v>83.045298000000003</v>
      </c>
      <c r="F54" s="62">
        <v>0.36110486597702074</v>
      </c>
      <c r="G54" s="33">
        <f t="shared" si="12"/>
        <v>0.33057982403771974</v>
      </c>
      <c r="H54" s="171">
        <f t="shared" si="13"/>
        <v>9.8089684436757626E-2</v>
      </c>
      <c r="I54" s="171"/>
      <c r="J54" s="46"/>
      <c r="K54" s="46">
        <f t="shared" si="9"/>
        <v>3.9632534999351036E-2</v>
      </c>
      <c r="L54" s="46"/>
      <c r="M54" s="62">
        <v>6.8000000000000005E-2</v>
      </c>
      <c r="N54" s="62">
        <v>8.3625322997416027E-2</v>
      </c>
      <c r="O54" s="85">
        <v>27.218949610995146</v>
      </c>
      <c r="P54" s="165">
        <f t="shared" si="11"/>
        <v>27.218949610995146</v>
      </c>
      <c r="Q54" s="86">
        <v>41.178613842065872</v>
      </c>
      <c r="R54" s="68">
        <v>27.453099999999999</v>
      </c>
      <c r="S54" s="22">
        <v>16330389</v>
      </c>
      <c r="T54" s="168">
        <f t="shared" si="14"/>
        <v>2.6928659158107506</v>
      </c>
      <c r="U54" s="168">
        <f t="shared" si="6"/>
        <v>2.6928659158107506</v>
      </c>
      <c r="V54" s="173"/>
      <c r="W54" s="74"/>
      <c r="X54" s="60"/>
    </row>
    <row r="55" spans="1:24">
      <c r="A55" s="181">
        <v>1967</v>
      </c>
      <c r="B55" s="59"/>
      <c r="C55" s="170"/>
      <c r="D55" s="59">
        <v>89.796665999999988</v>
      </c>
      <c r="E55" s="168">
        <f t="shared" si="10"/>
        <v>89.796665999999988</v>
      </c>
      <c r="F55" s="62">
        <v>0.35901070024258513</v>
      </c>
      <c r="G55" s="33">
        <f t="shared" si="12"/>
        <v>0.32843201550489631</v>
      </c>
      <c r="H55" s="171">
        <f t="shared" si="13"/>
        <v>0.11159923096410691</v>
      </c>
      <c r="I55" s="171"/>
      <c r="J55" s="46"/>
      <c r="K55" s="46">
        <f t="shared" si="9"/>
        <v>4.1221858964147783E-2</v>
      </c>
      <c r="L55" s="46"/>
      <c r="M55" s="62">
        <v>7.1399999999999991E-2</v>
      </c>
      <c r="N55" s="62">
        <v>9.3031707317073178E-2</v>
      </c>
      <c r="O55" s="85">
        <v>29.235211932847427</v>
      </c>
      <c r="P55" s="165">
        <f t="shared" si="11"/>
        <v>29.235211932847427</v>
      </c>
      <c r="Q55" s="86">
        <v>43.969040653579427</v>
      </c>
      <c r="R55" s="68">
        <v>29.492099999999994</v>
      </c>
      <c r="S55" s="22">
        <v>19959456</v>
      </c>
      <c r="T55" s="168">
        <f t="shared" si="14"/>
        <v>3.2912956795165367</v>
      </c>
      <c r="U55" s="168">
        <f t="shared" si="6"/>
        <v>3.2912956795165367</v>
      </c>
      <c r="V55" s="173"/>
      <c r="W55" s="74"/>
      <c r="X55" s="60"/>
    </row>
    <row r="56" spans="1:24">
      <c r="A56" s="181">
        <v>1968</v>
      </c>
      <c r="B56" s="59"/>
      <c r="C56" s="170"/>
      <c r="D56" s="59">
        <v>97.965962000000005</v>
      </c>
      <c r="E56" s="168">
        <f t="shared" si="10"/>
        <v>97.965962000000005</v>
      </c>
      <c r="F56" s="62">
        <v>0.36225644347286251</v>
      </c>
      <c r="G56" s="33">
        <f t="shared" si="12"/>
        <v>0.33575845455383785</v>
      </c>
      <c r="H56" s="171">
        <f t="shared" si="13"/>
        <v>0.11253448316514152</v>
      </c>
      <c r="I56" s="171"/>
      <c r="J56" s="46"/>
      <c r="K56" s="46">
        <f t="shared" si="9"/>
        <v>4.1257356663594959E-2</v>
      </c>
      <c r="L56" s="46"/>
      <c r="M56" s="62">
        <v>7.2900000000000006E-2</v>
      </c>
      <c r="N56" s="62">
        <v>9.7734831460674146E-2</v>
      </c>
      <c r="O56" s="85">
        <v>32.111413677009743</v>
      </c>
      <c r="P56" s="165">
        <f t="shared" si="11"/>
        <v>32.111413677009743</v>
      </c>
      <c r="Q56" s="86">
        <v>47.993847157664298</v>
      </c>
      <c r="R56" s="68">
        <v>32.892900000000004</v>
      </c>
      <c r="S56" s="22">
        <v>22447583</v>
      </c>
      <c r="T56" s="168">
        <f t="shared" si="14"/>
        <v>3.7015855013026839</v>
      </c>
      <c r="U56" s="168">
        <f t="shared" si="6"/>
        <v>3.7015855013026839</v>
      </c>
      <c r="V56" s="173"/>
      <c r="W56" s="74"/>
      <c r="X56" s="60"/>
    </row>
    <row r="57" spans="1:24">
      <c r="A57" s="181">
        <v>1969</v>
      </c>
      <c r="B57" s="59"/>
      <c r="C57" s="170"/>
      <c r="D57" s="59">
        <v>112.707076</v>
      </c>
      <c r="E57" s="168">
        <f t="shared" si="10"/>
        <v>112.707076</v>
      </c>
      <c r="F57" s="62">
        <v>0.36913567211638465</v>
      </c>
      <c r="G57" s="33">
        <f t="shared" si="12"/>
        <v>0.33940726135065385</v>
      </c>
      <c r="H57" s="171">
        <f t="shared" si="13"/>
        <v>0.10565846443540451</v>
      </c>
      <c r="I57" s="171"/>
      <c r="J57" s="46"/>
      <c r="K57" s="46">
        <f t="shared" si="9"/>
        <v>3.9221335307708133E-2</v>
      </c>
      <c r="L57" s="46"/>
      <c r="M57" s="62">
        <v>8.5500000000000007E-2</v>
      </c>
      <c r="N57" s="62">
        <v>0.10287840670859538</v>
      </c>
      <c r="O57" s="85">
        <v>37.640490576100667</v>
      </c>
      <c r="P57" s="165">
        <f t="shared" si="11"/>
        <v>37.640490576100667</v>
      </c>
      <c r="Q57" s="86">
        <v>56.042088124678905</v>
      </c>
      <c r="R57" s="68">
        <v>38.253600000000006</v>
      </c>
      <c r="S57" s="22">
        <v>24510852</v>
      </c>
      <c r="T57" s="168">
        <f t="shared" si="14"/>
        <v>4.0418166351261906</v>
      </c>
      <c r="U57" s="168">
        <f t="shared" si="6"/>
        <v>4.0418166351261906</v>
      </c>
      <c r="V57" s="173"/>
      <c r="W57" s="74"/>
      <c r="X57" s="60"/>
    </row>
    <row r="58" spans="1:24">
      <c r="A58" s="181">
        <v>1970</v>
      </c>
      <c r="B58" s="59"/>
      <c r="C58" s="170"/>
      <c r="D58" s="59">
        <v>126.11488599999998</v>
      </c>
      <c r="E58" s="168">
        <f t="shared" si="10"/>
        <v>126.11488599999998</v>
      </c>
      <c r="F58" s="62">
        <v>0.36604081715526371</v>
      </c>
      <c r="G58" s="33">
        <f t="shared" si="12"/>
        <v>0.33259356869259671</v>
      </c>
      <c r="H58" s="171">
        <f t="shared" si="13"/>
        <v>0.10538853306347226</v>
      </c>
      <c r="I58" s="171"/>
      <c r="J58" s="46"/>
      <c r="K58" s="46">
        <f t="shared" si="9"/>
        <v>4.0817184069272032E-2</v>
      </c>
      <c r="L58" s="46"/>
      <c r="M58" s="62">
        <v>8.4000000000000005E-2</v>
      </c>
      <c r="N58" s="62">
        <v>0.10774387947269302</v>
      </c>
      <c r="O58" s="85">
        <v>41.726713991195645</v>
      </c>
      <c r="P58" s="165">
        <f t="shared" si="11"/>
        <v>41.726713991195645</v>
      </c>
      <c r="Q58" s="86">
        <v>60.524394129493245</v>
      </c>
      <c r="R58" s="69">
        <v>41.945</v>
      </c>
      <c r="S58" s="22">
        <v>26807441</v>
      </c>
      <c r="T58" s="168">
        <f t="shared" si="14"/>
        <v>4.4205220193473442</v>
      </c>
      <c r="U58" s="168">
        <f t="shared" si="6"/>
        <v>4.4205220193473442</v>
      </c>
      <c r="V58" s="173"/>
      <c r="W58" s="74"/>
      <c r="X58" s="60"/>
    </row>
    <row r="59" spans="1:24">
      <c r="A59" s="181">
        <v>1971</v>
      </c>
      <c r="B59" s="59"/>
      <c r="C59" s="170"/>
      <c r="D59" s="59">
        <v>140.69682199999997</v>
      </c>
      <c r="E59" s="168">
        <f t="shared" si="10"/>
        <v>140.69682199999997</v>
      </c>
      <c r="F59" s="62">
        <v>0.36287363144681312</v>
      </c>
      <c r="G59" s="33">
        <f t="shared" si="12"/>
        <v>0.32842248561946907</v>
      </c>
      <c r="H59" s="171">
        <f t="shared" si="13"/>
        <v>0.11140180305871837</v>
      </c>
      <c r="I59" s="171"/>
      <c r="J59" s="46"/>
      <c r="K59" s="46">
        <f t="shared" si="9"/>
        <v>4.051151538506504E-2</v>
      </c>
      <c r="L59" s="46"/>
      <c r="M59" s="62">
        <v>7.3800000000000004E-2</v>
      </c>
      <c r="N59" s="62">
        <v>0.10847048903878585</v>
      </c>
      <c r="O59" s="85">
        <v>46.026165205465574</v>
      </c>
      <c r="P59" s="165">
        <f t="shared" si="11"/>
        <v>46.026165205465574</v>
      </c>
      <c r="Q59" s="86">
        <v>66.800720169157429</v>
      </c>
      <c r="R59" s="68">
        <v>46.207999999999991</v>
      </c>
      <c r="S59" s="22">
        <v>31217002</v>
      </c>
      <c r="T59" s="168">
        <f t="shared" si="14"/>
        <v>5.1476545157372575</v>
      </c>
      <c r="U59" s="168">
        <f t="shared" si="6"/>
        <v>5.1476545157372575</v>
      </c>
      <c r="V59" s="173"/>
      <c r="W59" s="74"/>
      <c r="X59" s="60"/>
    </row>
    <row r="60" spans="1:24">
      <c r="A60" s="181">
        <v>1972</v>
      </c>
      <c r="B60" s="59"/>
      <c r="C60" s="170"/>
      <c r="D60" s="59">
        <v>157.09409199999999</v>
      </c>
      <c r="E60" s="168">
        <f t="shared" si="10"/>
        <v>157.09409199999999</v>
      </c>
      <c r="F60" s="62">
        <v>0.367017491127968</v>
      </c>
      <c r="G60" s="33">
        <f t="shared" si="12"/>
        <v>0.33248099489317529</v>
      </c>
      <c r="H60" s="171">
        <f t="shared" si="13"/>
        <v>0.10912797562133369</v>
      </c>
      <c r="I60" s="171"/>
      <c r="J60" s="46"/>
      <c r="K60" s="46">
        <f t="shared" si="9"/>
        <v>4.3727087257074672E-2</v>
      </c>
      <c r="L60" s="46"/>
      <c r="M60" s="62">
        <v>7.3899999999999993E-2</v>
      </c>
      <c r="N60" s="62">
        <v>9.5955555555555558E-2</v>
      </c>
      <c r="O60" s="85">
        <v>51.950182842232522</v>
      </c>
      <c r="P60" s="165">
        <f t="shared" si="11"/>
        <v>51.950182842232522</v>
      </c>
      <c r="Q60" s="86">
        <v>75.208588367835091</v>
      </c>
      <c r="R60" s="68">
        <v>52.230800000000002</v>
      </c>
      <c r="S60" s="22">
        <v>34565638</v>
      </c>
      <c r="T60" s="168">
        <f t="shared" si="14"/>
        <v>5.6998414690827559</v>
      </c>
      <c r="U60" s="168">
        <f t="shared" si="6"/>
        <v>5.6998414690827559</v>
      </c>
      <c r="V60" s="173"/>
      <c r="W60" s="74"/>
      <c r="X60" s="60"/>
    </row>
    <row r="61" spans="1:24">
      <c r="A61" s="181">
        <v>1973</v>
      </c>
      <c r="B61" s="59"/>
      <c r="C61" s="170"/>
      <c r="D61" s="59">
        <v>180.14144099999999</v>
      </c>
      <c r="E61" s="168">
        <f t="shared" si="10"/>
        <v>180.14144099999999</v>
      </c>
      <c r="F61" s="62">
        <v>0.36344238766473058</v>
      </c>
      <c r="G61" s="33">
        <f t="shared" si="12"/>
        <v>0.33242933812214814</v>
      </c>
      <c r="H61" s="171">
        <f t="shared" si="13"/>
        <v>0.11470898162715297</v>
      </c>
      <c r="I61" s="171"/>
      <c r="J61" s="46"/>
      <c r="K61" s="46">
        <f t="shared" si="9"/>
        <v>4.5615594357844791E-2</v>
      </c>
      <c r="L61" s="46"/>
      <c r="M61" s="62">
        <v>7.2300000000000003E-2</v>
      </c>
      <c r="N61" s="62">
        <v>9.4775564409030552E-2</v>
      </c>
      <c r="O61" s="85">
        <v>59.183723228092703</v>
      </c>
      <c r="P61" s="165">
        <f t="shared" si="11"/>
        <v>59.183723228092703</v>
      </c>
      <c r="Q61" s="86">
        <v>85.963409186882686</v>
      </c>
      <c r="R61" s="68">
        <v>59.884299999999996</v>
      </c>
      <c r="S61" s="22">
        <v>41657404</v>
      </c>
      <c r="T61" s="168">
        <f t="shared" si="14"/>
        <v>6.8692670684549162</v>
      </c>
      <c r="U61" s="168">
        <f t="shared" si="6"/>
        <v>6.8692670684549162</v>
      </c>
      <c r="V61" s="173"/>
      <c r="X61" s="60"/>
    </row>
    <row r="62" spans="1:24">
      <c r="A62" s="181">
        <v>1974</v>
      </c>
      <c r="B62" s="59"/>
      <c r="C62" s="170"/>
      <c r="D62" s="59">
        <v>210.08055600000003</v>
      </c>
      <c r="E62" s="168">
        <f t="shared" si="10"/>
        <v>210.08055600000003</v>
      </c>
      <c r="F62" s="62">
        <v>0.37046706986294275</v>
      </c>
      <c r="G62" s="33">
        <f t="shared" si="12"/>
        <v>0.33451739341360076</v>
      </c>
      <c r="H62" s="171">
        <f t="shared" si="13"/>
        <v>0.11692904649257536</v>
      </c>
      <c r="I62" s="171"/>
      <c r="J62" s="46"/>
      <c r="K62" s="46">
        <f t="shared" si="9"/>
        <v>4.8128642689801222E-2</v>
      </c>
      <c r="L62" s="46"/>
      <c r="M62" s="62">
        <v>7.6799999999999993E-2</v>
      </c>
      <c r="N62" s="62">
        <v>0.11424805339265849</v>
      </c>
      <c r="O62" s="85">
        <v>69.783308500557212</v>
      </c>
      <c r="P62" s="165">
        <f t="shared" si="11"/>
        <v>69.783308500557212</v>
      </c>
      <c r="Q62" s="86">
        <v>97.640394111199356</v>
      </c>
      <c r="R62" s="68">
        <v>70.275599999999997</v>
      </c>
      <c r="S62" s="22">
        <v>49832052</v>
      </c>
      <c r="T62" s="168">
        <f t="shared" si="14"/>
        <v>8.2172588996936291</v>
      </c>
      <c r="U62" s="168">
        <f t="shared" si="6"/>
        <v>8.2172588996936291</v>
      </c>
      <c r="V62" s="173"/>
      <c r="X62" s="60"/>
    </row>
    <row r="63" spans="1:24">
      <c r="A63" s="181">
        <v>1975</v>
      </c>
      <c r="B63" s="59"/>
      <c r="C63" s="170"/>
      <c r="D63" s="59">
        <v>236.63990000000001</v>
      </c>
      <c r="E63" s="168">
        <f t="shared" si="10"/>
        <v>236.63990000000001</v>
      </c>
      <c r="F63" s="62">
        <v>0.38772121117049829</v>
      </c>
      <c r="G63" s="33">
        <f t="shared" si="12"/>
        <v>0.35118507064953963</v>
      </c>
      <c r="H63" s="171">
        <f t="shared" si="13"/>
        <v>0.12166494211857347</v>
      </c>
      <c r="I63" s="171"/>
      <c r="J63" s="46"/>
      <c r="K63" s="46">
        <f t="shared" si="9"/>
        <v>5.2069395800319475E-2</v>
      </c>
      <c r="L63" s="46"/>
      <c r="M63" s="62">
        <v>7.2499999999999995E-2</v>
      </c>
      <c r="N63" s="62">
        <v>0.1341748438893845</v>
      </c>
      <c r="O63" s="85">
        <v>81.420562955773008</v>
      </c>
      <c r="P63" s="165">
        <f t="shared" si="11"/>
        <v>81.420562955773008</v>
      </c>
      <c r="Q63" s="86">
        <v>113.13012895662368</v>
      </c>
      <c r="R63" s="68">
        <v>83.104399999999998</v>
      </c>
      <c r="S63" s="22">
        <v>61315641</v>
      </c>
      <c r="T63" s="168">
        <f t="shared" si="14"/>
        <v>10.110892015798777</v>
      </c>
      <c r="U63" s="168">
        <f t="shared" si="6"/>
        <v>10.110892015798777</v>
      </c>
      <c r="V63" s="173"/>
      <c r="X63" s="60"/>
    </row>
    <row r="64" spans="1:24">
      <c r="A64" s="181">
        <v>1976</v>
      </c>
      <c r="B64" s="59"/>
      <c r="C64" s="170"/>
      <c r="D64" s="59">
        <v>273.41134800000003</v>
      </c>
      <c r="E64" s="168">
        <f t="shared" si="10"/>
        <v>273.41134800000003</v>
      </c>
      <c r="F64" s="62">
        <v>0.41032022338234425</v>
      </c>
      <c r="G64" s="33">
        <f t="shared" si="12"/>
        <v>0.37118320341261035</v>
      </c>
      <c r="H64" s="171">
        <f t="shared" si="13"/>
        <v>0.1214131312613306</v>
      </c>
      <c r="I64" s="171"/>
      <c r="J64" s="46"/>
      <c r="K64" s="46">
        <f t="shared" si="9"/>
        <v>5.0020762155453161E-2</v>
      </c>
      <c r="L64" s="46"/>
      <c r="M64" s="62">
        <v>7.0099999999999996E-2</v>
      </c>
      <c r="N64" s="62">
        <v>0.12987786259541984</v>
      </c>
      <c r="O64" s="85">
        <v>99.382200110296878</v>
      </c>
      <c r="P64" s="165">
        <f t="shared" si="11"/>
        <v>99.382200110296878</v>
      </c>
      <c r="Q64" s="86">
        <v>134.88963453397096</v>
      </c>
      <c r="R64" s="68">
        <v>101.48570000000001</v>
      </c>
      <c r="S64" s="22">
        <v>74722658</v>
      </c>
      <c r="T64" s="168">
        <f t="shared" si="14"/>
        <v>12.321696615248021</v>
      </c>
      <c r="U64" s="168">
        <f t="shared" si="6"/>
        <v>12.321696615248021</v>
      </c>
      <c r="V64" s="173"/>
      <c r="X64" s="60"/>
    </row>
    <row r="65" spans="1:24">
      <c r="A65" s="181">
        <v>1977</v>
      </c>
      <c r="B65" s="59"/>
      <c r="C65" s="170"/>
      <c r="D65" s="59">
        <v>307.69343100000003</v>
      </c>
      <c r="E65" s="168">
        <f t="shared" si="10"/>
        <v>307.69343100000003</v>
      </c>
      <c r="F65" s="62">
        <v>0.40966600768368394</v>
      </c>
      <c r="G65" s="33">
        <f t="shared" si="12"/>
        <v>0.37057339712917037</v>
      </c>
      <c r="H65" s="171">
        <f t="shared" si="13"/>
        <v>0.11994285371293367</v>
      </c>
      <c r="I65" s="171"/>
      <c r="J65" s="46"/>
      <c r="K65" s="46">
        <f t="shared" si="9"/>
        <v>5.2186697316261965E-2</v>
      </c>
      <c r="L65" s="46"/>
      <c r="M65" s="62">
        <v>7.5600000000000001E-2</v>
      </c>
      <c r="N65" s="62">
        <v>0.11422950819672133</v>
      </c>
      <c r="O65" s="85">
        <v>111.48705581118884</v>
      </c>
      <c r="P65" s="165">
        <f t="shared" si="11"/>
        <v>111.48705581118884</v>
      </c>
      <c r="Q65" s="86">
        <v>148.05452186652479</v>
      </c>
      <c r="R65" s="68">
        <v>114.023</v>
      </c>
      <c r="S65" s="22">
        <v>82937061</v>
      </c>
      <c r="T65" s="168">
        <f t="shared" si="14"/>
        <v>13.676244008909835</v>
      </c>
      <c r="U65" s="168">
        <f t="shared" si="6"/>
        <v>13.676244008909835</v>
      </c>
      <c r="V65" s="173"/>
      <c r="X65" s="60"/>
    </row>
    <row r="66" spans="1:24">
      <c r="A66" s="181">
        <v>1978</v>
      </c>
      <c r="B66" s="59"/>
      <c r="C66" s="170"/>
      <c r="D66" s="59">
        <v>349.62970700000005</v>
      </c>
      <c r="E66" s="168">
        <f t="shared" si="10"/>
        <v>349.62970700000005</v>
      </c>
      <c r="F66" s="62">
        <v>0.41753488643890158</v>
      </c>
      <c r="G66" s="33">
        <f t="shared" si="12"/>
        <v>0.37043534175429771</v>
      </c>
      <c r="H66" s="171">
        <f t="shared" si="13"/>
        <v>0.12398161721403464</v>
      </c>
      <c r="I66" s="171"/>
      <c r="J66" s="46"/>
      <c r="K66" s="46">
        <f t="shared" si="9"/>
        <v>5.3213317457709915E-2</v>
      </c>
      <c r="L66" s="46"/>
      <c r="M66" s="62">
        <v>7.6799999999999993E-2</v>
      </c>
      <c r="N66" s="62">
        <v>0.10728628800917957</v>
      </c>
      <c r="O66" s="85">
        <v>128.25488000000001</v>
      </c>
      <c r="P66" s="165">
        <f t="shared" si="11"/>
        <v>128.25488000000001</v>
      </c>
      <c r="Q66" s="68"/>
      <c r="R66" s="68">
        <v>129.51519999999999</v>
      </c>
      <c r="S66" s="22">
        <v>97377773</v>
      </c>
      <c r="T66" s="168">
        <f t="shared" si="14"/>
        <v>16.057503949799138</v>
      </c>
      <c r="U66" s="168">
        <f t="shared" si="6"/>
        <v>16.057503949799138</v>
      </c>
      <c r="V66" s="173"/>
      <c r="X66" s="60"/>
    </row>
    <row r="67" spans="1:24">
      <c r="A67" s="181">
        <v>1979</v>
      </c>
      <c r="B67" s="59"/>
      <c r="C67" s="170"/>
      <c r="D67" s="59">
        <v>399.43013099999996</v>
      </c>
      <c r="E67" s="168">
        <f t="shared" si="10"/>
        <v>399.43013099999996</v>
      </c>
      <c r="F67" s="62">
        <v>0.4388056420859533</v>
      </c>
      <c r="G67" s="33">
        <f t="shared" si="12"/>
        <v>0.38701962621843372</v>
      </c>
      <c r="H67" s="171">
        <f t="shared" si="13"/>
        <v>0.12035242604817541</v>
      </c>
      <c r="I67" s="171"/>
      <c r="J67" s="46"/>
      <c r="K67" s="46">
        <f t="shared" ref="K67:K100" si="15">U68/E67</f>
        <v>5.4275011009032939E-2</v>
      </c>
      <c r="L67" s="46"/>
      <c r="M67" s="62">
        <v>8.2799999999999999E-2</v>
      </c>
      <c r="N67" s="62">
        <v>0.10014306151645208</v>
      </c>
      <c r="O67" s="85">
        <v>153.79989</v>
      </c>
      <c r="P67" s="165">
        <f t="shared" si="11"/>
        <v>153.79989</v>
      </c>
      <c r="Q67" s="68"/>
      <c r="R67" s="69">
        <v>154.5873</v>
      </c>
      <c r="S67" s="22">
        <v>112826330</v>
      </c>
      <c r="T67" s="168">
        <f t="shared" ref="T67:T84" si="16">S67/6.55957/1000000*$U$86/$T$86</f>
        <v>18.604956591237105</v>
      </c>
      <c r="U67" s="168">
        <f t="shared" si="6"/>
        <v>18.604956591237105</v>
      </c>
      <c r="V67" s="173"/>
      <c r="X67" s="60"/>
    </row>
    <row r="68" spans="1:24">
      <c r="A68" s="181">
        <v>1980</v>
      </c>
      <c r="B68" s="59"/>
      <c r="C68" s="170"/>
      <c r="D68" s="59">
        <v>453.21067799999992</v>
      </c>
      <c r="E68" s="168">
        <f t="shared" si="10"/>
        <v>453.21067799999992</v>
      </c>
      <c r="F68" s="62">
        <v>0.44666323538989466</v>
      </c>
      <c r="G68" s="33">
        <f t="shared" si="12"/>
        <v>0.3941462738439715</v>
      </c>
      <c r="H68" s="171">
        <f t="shared" si="13"/>
        <v>0.12136212834684892</v>
      </c>
      <c r="I68" s="171"/>
      <c r="J68" s="46"/>
      <c r="K68" s="46">
        <f t="shared" si="15"/>
        <v>5.6197519178376537E-2</v>
      </c>
      <c r="L68" s="46"/>
      <c r="M68" s="62">
        <v>8.5299999999999987E-2</v>
      </c>
      <c r="N68" s="62">
        <v>0.1036789297658863</v>
      </c>
      <c r="O68" s="85">
        <v>176.25567999999998</v>
      </c>
      <c r="P68" s="165">
        <f t="shared" si="11"/>
        <v>176.25567999999998</v>
      </c>
      <c r="Q68" s="68"/>
      <c r="R68" s="68">
        <v>178.63129999999995</v>
      </c>
      <c r="S68" s="22">
        <v>131468753</v>
      </c>
      <c r="T68" s="168">
        <f t="shared" si="16"/>
        <v>21.679074757364468</v>
      </c>
      <c r="U68" s="168">
        <f t="shared" ref="U68:U85" si="17">T68</f>
        <v>21.679074757364468</v>
      </c>
      <c r="V68" s="173"/>
      <c r="X68" s="60"/>
    </row>
    <row r="69" spans="1:24">
      <c r="A69" s="181">
        <v>1981</v>
      </c>
      <c r="B69" s="59"/>
      <c r="C69" s="170"/>
      <c r="D69" s="59">
        <v>511.67290600000001</v>
      </c>
      <c r="E69" s="168">
        <f t="shared" ref="E69:E100" si="18">D69</f>
        <v>511.67290600000001</v>
      </c>
      <c r="F69" s="62">
        <v>0.4483566312963802</v>
      </c>
      <c r="G69" s="33">
        <f t="shared" si="12"/>
        <v>0.39564084325387355</v>
      </c>
      <c r="H69" s="171">
        <f t="shared" si="13"/>
        <v>0.12581248431624009</v>
      </c>
      <c r="I69" s="171"/>
      <c r="J69" s="46"/>
      <c r="K69" s="46">
        <f t="shared" si="15"/>
        <v>5.5079418744236108E-2</v>
      </c>
      <c r="L69" s="46"/>
      <c r="M69" s="62">
        <v>8.900000000000001E-2</v>
      </c>
      <c r="N69" s="62">
        <v>0.11098441657164575</v>
      </c>
      <c r="O69" s="85">
        <v>198.71152000000001</v>
      </c>
      <c r="P69" s="165">
        <f t="shared" si="11"/>
        <v>198.71152000000001</v>
      </c>
      <c r="Q69" s="68"/>
      <c r="R69" s="68">
        <v>202.43869999999998</v>
      </c>
      <c r="S69" s="22">
        <v>154453971</v>
      </c>
      <c r="T69" s="168">
        <f t="shared" si="16"/>
        <v>25.469315768750029</v>
      </c>
      <c r="U69" s="168">
        <f t="shared" si="17"/>
        <v>25.469315768750029</v>
      </c>
      <c r="V69" s="173"/>
      <c r="X69" s="60"/>
    </row>
    <row r="70" spans="1:24">
      <c r="A70" s="181">
        <v>1982</v>
      </c>
      <c r="B70" s="59"/>
      <c r="C70" s="170"/>
      <c r="D70" s="59">
        <v>587.95169500000009</v>
      </c>
      <c r="E70" s="168">
        <f t="shared" si="18"/>
        <v>587.95169500000009</v>
      </c>
      <c r="F70" s="62">
        <v>0.46141981191059939</v>
      </c>
      <c r="G70" s="33">
        <f t="shared" si="12"/>
        <v>0.40130883541376638</v>
      </c>
      <c r="H70" s="171">
        <f t="shared" si="13"/>
        <v>0.11944319206011371</v>
      </c>
      <c r="I70" s="171"/>
      <c r="J70" s="46"/>
      <c r="K70" s="46">
        <f t="shared" si="15"/>
        <v>5.3647445285011384E-2</v>
      </c>
      <c r="L70" s="46"/>
      <c r="M70" s="62">
        <v>8.900000000000001E-2</v>
      </c>
      <c r="N70" s="62">
        <v>0.10740354535974973</v>
      </c>
      <c r="O70" s="85">
        <v>233.02154999999999</v>
      </c>
      <c r="P70" s="165">
        <f t="shared" si="11"/>
        <v>233.02154999999999</v>
      </c>
      <c r="Q70" s="68"/>
      <c r="R70" s="68">
        <v>235.95021</v>
      </c>
      <c r="S70" s="22">
        <v>170908463.583</v>
      </c>
      <c r="T70" s="168">
        <f t="shared" si="16"/>
        <v>28.182646249654162</v>
      </c>
      <c r="U70" s="168">
        <f t="shared" si="17"/>
        <v>28.182646249654162</v>
      </c>
      <c r="V70" s="173"/>
      <c r="X70" s="60"/>
    </row>
    <row r="71" spans="1:24">
      <c r="A71" s="181">
        <v>1983</v>
      </c>
      <c r="B71" s="59"/>
      <c r="C71" s="170"/>
      <c r="D71" s="59">
        <v>652.81555400000002</v>
      </c>
      <c r="E71" s="168">
        <f t="shared" si="18"/>
        <v>652.81555400000002</v>
      </c>
      <c r="F71" s="62">
        <v>0.47007266653929969</v>
      </c>
      <c r="G71" s="33">
        <f t="shared" si="12"/>
        <v>0.40848536522461593</v>
      </c>
      <c r="H71" s="171">
        <f t="shared" si="13"/>
        <v>0.11828337208752163</v>
      </c>
      <c r="I71" s="171"/>
      <c r="J71" s="46"/>
      <c r="K71" s="46">
        <f t="shared" si="15"/>
        <v>4.8773423338247322E-2</v>
      </c>
      <c r="L71" s="46"/>
      <c r="M71" s="62">
        <v>7.9399999999999998E-2</v>
      </c>
      <c r="N71" s="62">
        <v>0.10153256704980844</v>
      </c>
      <c r="O71" s="85">
        <v>260.95677000000001</v>
      </c>
      <c r="P71" s="165">
        <f t="shared" si="11"/>
        <v>260.95677000000001</v>
      </c>
      <c r="Q71" s="68"/>
      <c r="R71" s="68">
        <v>266.66559999999998</v>
      </c>
      <c r="S71" s="22">
        <v>191281290.37799999</v>
      </c>
      <c r="T71" s="168">
        <f t="shared" si="16"/>
        <v>31.542106387742205</v>
      </c>
      <c r="U71" s="168">
        <f t="shared" si="17"/>
        <v>31.542106387742205</v>
      </c>
      <c r="V71" s="173"/>
      <c r="X71" s="60"/>
    </row>
    <row r="72" spans="1:24">
      <c r="A72" s="181">
        <v>1984</v>
      </c>
      <c r="B72" s="59"/>
      <c r="C72" s="170"/>
      <c r="D72" s="59">
        <v>709.64771199999996</v>
      </c>
      <c r="E72" s="168">
        <f t="shared" si="18"/>
        <v>709.64771199999996</v>
      </c>
      <c r="F72" s="62">
        <v>0.4770837314950846</v>
      </c>
      <c r="G72" s="33">
        <f t="shared" si="12"/>
        <v>0.41559001038532206</v>
      </c>
      <c r="H72" s="171">
        <f t="shared" si="13"/>
        <v>0.10796073333514551</v>
      </c>
      <c r="I72" s="171"/>
      <c r="J72" s="46"/>
      <c r="K72" s="46">
        <f t="shared" si="15"/>
        <v>4.7070759828700105E-2</v>
      </c>
      <c r="L72" s="46"/>
      <c r="M72" s="62">
        <v>7.3899999999999993E-2</v>
      </c>
      <c r="N72" s="62">
        <v>9.8574821852731601E-2</v>
      </c>
      <c r="O72" s="85">
        <v>287.74654999999996</v>
      </c>
      <c r="P72" s="165">
        <f t="shared" si="11"/>
        <v>287.74654999999996</v>
      </c>
      <c r="Q72" s="68"/>
      <c r="R72" s="68">
        <v>294.92250000000001</v>
      </c>
      <c r="S72" s="22">
        <v>193088110.71999997</v>
      </c>
      <c r="T72" s="168">
        <f t="shared" si="16"/>
        <v>31.840049377034454</v>
      </c>
      <c r="U72" s="168">
        <f t="shared" si="17"/>
        <v>31.840049377034454</v>
      </c>
      <c r="V72" s="173"/>
      <c r="X72" s="60"/>
    </row>
    <row r="73" spans="1:24">
      <c r="A73" s="181">
        <v>1985</v>
      </c>
      <c r="B73" s="59"/>
      <c r="C73" s="170"/>
      <c r="D73" s="59">
        <v>760.50871700000005</v>
      </c>
      <c r="E73" s="168">
        <f t="shared" si="18"/>
        <v>760.50871700000005</v>
      </c>
      <c r="F73" s="62">
        <v>0.47398632637898236</v>
      </c>
      <c r="G73" s="33">
        <f t="shared" si="12"/>
        <v>0.41608360683655393</v>
      </c>
      <c r="H73" s="171">
        <f t="shared" si="13"/>
        <v>0.10556238989503895</v>
      </c>
      <c r="I73" s="171"/>
      <c r="J73" s="46"/>
      <c r="K73" s="46">
        <f t="shared" si="15"/>
        <v>4.4682290881550679E-2</v>
      </c>
      <c r="L73" s="46"/>
      <c r="M73" s="62">
        <v>7.6999999999999999E-2</v>
      </c>
      <c r="N73" s="62">
        <v>9.7323600973236016E-2</v>
      </c>
      <c r="O73" s="85">
        <v>307.92425000000003</v>
      </c>
      <c r="P73" s="165">
        <f t="shared" si="11"/>
        <v>307.92425000000003</v>
      </c>
      <c r="Q73" s="68"/>
      <c r="R73" s="68">
        <v>316.4352100000001</v>
      </c>
      <c r="S73" s="22">
        <v>202570321.035</v>
      </c>
      <c r="T73" s="168">
        <f t="shared" si="16"/>
        <v>33.403657014538538</v>
      </c>
      <c r="U73" s="168">
        <f t="shared" si="17"/>
        <v>33.403657014538538</v>
      </c>
      <c r="V73" s="173"/>
      <c r="X73" s="60"/>
    </row>
    <row r="74" spans="1:24">
      <c r="A74" s="181">
        <v>1986</v>
      </c>
      <c r="B74" s="59"/>
      <c r="C74" s="170"/>
      <c r="D74" s="59">
        <v>817.85378200000014</v>
      </c>
      <c r="E74" s="168">
        <f t="shared" si="18"/>
        <v>817.85378200000014</v>
      </c>
      <c r="F74" s="62">
        <v>0.46147182653537222</v>
      </c>
      <c r="G74" s="33">
        <f t="shared" si="12"/>
        <v>0.41054221107704064</v>
      </c>
      <c r="H74" s="171">
        <f t="shared" si="13"/>
        <v>0.10120597298678656</v>
      </c>
      <c r="I74" s="171"/>
      <c r="J74" s="46"/>
      <c r="K74" s="46">
        <f t="shared" si="15"/>
        <v>4.2004057007047665E-2</v>
      </c>
      <c r="L74" s="46"/>
      <c r="M74" s="62">
        <v>7.5999999999999998E-2</v>
      </c>
      <c r="N74" s="62">
        <v>9.8662629321221301E-2</v>
      </c>
      <c r="O74" s="85">
        <v>325.24717999999996</v>
      </c>
      <c r="P74" s="165">
        <f t="shared" si="11"/>
        <v>325.24717999999996</v>
      </c>
      <c r="Q74" s="68"/>
      <c r="R74" s="69">
        <v>335.76350000000002</v>
      </c>
      <c r="S74" s="22">
        <v>206073158.896</v>
      </c>
      <c r="T74" s="168">
        <f t="shared" si="16"/>
        <v>33.98127171094891</v>
      </c>
      <c r="U74" s="168">
        <f t="shared" si="17"/>
        <v>33.98127171094891</v>
      </c>
      <c r="V74" s="173"/>
      <c r="X74" s="60"/>
    </row>
    <row r="75" spans="1:24">
      <c r="A75" s="181">
        <v>1987</v>
      </c>
      <c r="B75" s="59"/>
      <c r="C75" s="170"/>
      <c r="D75" s="59">
        <v>859.82671200000004</v>
      </c>
      <c r="E75" s="168">
        <f t="shared" si="18"/>
        <v>859.82671200000004</v>
      </c>
      <c r="F75" s="62">
        <v>0.46647202797970633</v>
      </c>
      <c r="G75" s="33">
        <f t="shared" si="12"/>
        <v>0.4177380104469236</v>
      </c>
      <c r="H75" s="171">
        <f t="shared" si="13"/>
        <v>9.5642733181889927E-2</v>
      </c>
      <c r="I75" s="171"/>
      <c r="J75" s="46"/>
      <c r="K75" s="46">
        <f t="shared" si="15"/>
        <v>4.2297474516014101E-2</v>
      </c>
      <c r="L75" s="46"/>
      <c r="M75" s="62">
        <v>8.0600000000000005E-2</v>
      </c>
      <c r="N75" s="62">
        <v>9.4796380090497734E-2</v>
      </c>
      <c r="O75" s="85">
        <v>346.23590999999999</v>
      </c>
      <c r="P75" s="165">
        <f t="shared" si="11"/>
        <v>346.23590999999999</v>
      </c>
      <c r="Q75" s="68"/>
      <c r="R75" s="68">
        <v>359.1823</v>
      </c>
      <c r="S75" s="22">
        <v>208328509.26001996</v>
      </c>
      <c r="T75" s="168">
        <f t="shared" si="16"/>
        <v>34.353176882557541</v>
      </c>
      <c r="U75" s="168">
        <f t="shared" si="17"/>
        <v>34.353176882557541</v>
      </c>
      <c r="V75" s="173"/>
      <c r="X75" s="60"/>
    </row>
    <row r="76" spans="1:24">
      <c r="A76" s="181">
        <v>1988</v>
      </c>
      <c r="B76" s="59"/>
      <c r="C76" s="170"/>
      <c r="D76" s="59">
        <v>929.44353300000012</v>
      </c>
      <c r="E76" s="168">
        <f t="shared" si="18"/>
        <v>929.44353300000012</v>
      </c>
      <c r="F76" s="62">
        <v>0.46247721246988344</v>
      </c>
      <c r="G76" s="33">
        <f t="shared" si="12"/>
        <v>0.40918407250889971</v>
      </c>
      <c r="H76" s="171">
        <f t="shared" si="13"/>
        <v>9.5627684516287351E-2</v>
      </c>
      <c r="I76" s="171"/>
      <c r="J76" s="46"/>
      <c r="K76" s="46">
        <f t="shared" si="15"/>
        <v>4.3127175346330281E-2</v>
      </c>
      <c r="L76" s="46"/>
      <c r="M76" s="62">
        <v>7.6399999999999996E-2</v>
      </c>
      <c r="N76" s="62">
        <v>8.9191385615603413E-2</v>
      </c>
      <c r="O76" s="85">
        <v>371.35628000000003</v>
      </c>
      <c r="P76" s="165">
        <f t="shared" si="11"/>
        <v>371.35628000000003</v>
      </c>
      <c r="Q76" s="68"/>
      <c r="R76" s="68">
        <v>380.31348999999994</v>
      </c>
      <c r="S76" s="22">
        <v>220550055.37699997</v>
      </c>
      <c r="T76" s="168">
        <f t="shared" si="16"/>
        <v>36.368498439008199</v>
      </c>
      <c r="U76" s="168">
        <f t="shared" si="17"/>
        <v>36.368498439008199</v>
      </c>
      <c r="V76" s="173"/>
      <c r="X76" s="60"/>
    </row>
    <row r="77" spans="1:24">
      <c r="A77" s="181">
        <v>1989</v>
      </c>
      <c r="B77" s="59"/>
      <c r="C77" s="170"/>
      <c r="D77" s="59">
        <v>1001.8973549999999</v>
      </c>
      <c r="E77" s="168">
        <f t="shared" si="18"/>
        <v>1001.8973549999999</v>
      </c>
      <c r="F77" s="62">
        <v>0.46190852300041679</v>
      </c>
      <c r="G77" s="33">
        <f t="shared" si="12"/>
        <v>0.4061143568943747</v>
      </c>
      <c r="H77" s="171">
        <f t="shared" si="13"/>
        <v>9.851502039570334E-2</v>
      </c>
      <c r="I77" s="171">
        <f t="shared" ref="I77:I100" si="19">(U77+V77)/R77</f>
        <v>9.851502039570334E-2</v>
      </c>
      <c r="J77" s="46"/>
      <c r="K77" s="46">
        <f t="shared" si="15"/>
        <v>4.3772048203212351E-2</v>
      </c>
      <c r="L77" s="46"/>
      <c r="M77" s="62">
        <v>7.8799999999999995E-2</v>
      </c>
      <c r="N77" s="62">
        <v>9.112798666419708E-2</v>
      </c>
      <c r="O77" s="85">
        <v>400.0462</v>
      </c>
      <c r="P77" s="165">
        <f t="shared" si="11"/>
        <v>400.0462</v>
      </c>
      <c r="Q77" s="68"/>
      <c r="R77" s="68">
        <v>406.88490000000002</v>
      </c>
      <c r="S77" s="22">
        <v>243083692.72600004</v>
      </c>
      <c r="T77" s="168">
        <f t="shared" si="16"/>
        <v>40.084274222203717</v>
      </c>
      <c r="U77" s="168">
        <f t="shared" si="17"/>
        <v>40.084274222203717</v>
      </c>
      <c r="V77" s="173"/>
      <c r="X77" s="60"/>
    </row>
    <row r="78" spans="1:24">
      <c r="A78" s="181">
        <v>1990</v>
      </c>
      <c r="B78" s="59"/>
      <c r="C78" s="170"/>
      <c r="D78" s="59">
        <v>1058.6267809999999</v>
      </c>
      <c r="E78" s="168">
        <f t="shared" si="18"/>
        <v>1058.6267809999999</v>
      </c>
      <c r="F78" s="62">
        <v>0.4662590796067656</v>
      </c>
      <c r="G78" s="33">
        <f t="shared" si="12"/>
        <v>0.40569472424862074</v>
      </c>
      <c r="H78" s="171">
        <f t="shared" si="13"/>
        <v>0.10211225387982834</v>
      </c>
      <c r="I78" s="171">
        <f t="shared" si="19"/>
        <v>0.10211225387982834</v>
      </c>
      <c r="J78" s="46"/>
      <c r="K78" s="46">
        <f t="shared" si="15"/>
        <v>4.2730142917019077E-2</v>
      </c>
      <c r="L78" s="46">
        <f t="shared" ref="L78:L100" si="20">(U79+V78)/E78</f>
        <v>4.2730142917019077E-2</v>
      </c>
      <c r="M78" s="62">
        <v>7.8100000000000003E-2</v>
      </c>
      <c r="N78" s="62">
        <v>9.5730027548209376E-2</v>
      </c>
      <c r="O78" s="85">
        <v>424.90790000000004</v>
      </c>
      <c r="P78" s="165">
        <f t="shared" si="11"/>
        <v>424.90790000000004</v>
      </c>
      <c r="Q78" s="68"/>
      <c r="R78" s="68">
        <v>429.47929999999997</v>
      </c>
      <c r="S78" s="22">
        <v>265951166.48300001</v>
      </c>
      <c r="T78" s="168">
        <f t="shared" si="16"/>
        <v>43.855099317730954</v>
      </c>
      <c r="U78" s="168">
        <f t="shared" si="17"/>
        <v>43.855099317730954</v>
      </c>
      <c r="V78" s="173"/>
      <c r="X78" s="60"/>
    </row>
    <row r="79" spans="1:24">
      <c r="A79" s="181">
        <v>1991</v>
      </c>
      <c r="B79" s="59"/>
      <c r="C79" s="170"/>
      <c r="D79" s="59">
        <v>1097.1116999999999</v>
      </c>
      <c r="E79" s="168">
        <f t="shared" si="18"/>
        <v>1097.1116999999999</v>
      </c>
      <c r="F79" s="62">
        <v>0.46918421013883715</v>
      </c>
      <c r="G79" s="33">
        <f t="shared" ref="G79:G101" si="21">R79/E79</f>
        <v>0.40875464184731597</v>
      </c>
      <c r="H79" s="171">
        <f t="shared" ref="H79:H101" si="22">U79/R79</f>
        <v>0.10087038484358632</v>
      </c>
      <c r="I79" s="171">
        <f t="shared" si="19"/>
        <v>0.11293434133817384</v>
      </c>
      <c r="J79" s="46"/>
      <c r="K79" s="46">
        <f t="shared" si="15"/>
        <v>4.1183699456770355E-2</v>
      </c>
      <c r="L79" s="46">
        <f t="shared" si="20"/>
        <v>4.6114897672977079E-2</v>
      </c>
      <c r="M79" s="62">
        <v>7.5800000000000006E-2</v>
      </c>
      <c r="N79" s="62">
        <v>0.10303723056825605</v>
      </c>
      <c r="O79" s="85">
        <v>441.64701000000002</v>
      </c>
      <c r="P79" s="165">
        <f t="shared" si="11"/>
        <v>441.64701000000002</v>
      </c>
      <c r="Q79" s="68"/>
      <c r="R79" s="68">
        <v>448.44949999999994</v>
      </c>
      <c r="S79" s="22">
        <v>274320979.31600004</v>
      </c>
      <c r="T79" s="168">
        <f t="shared" si="16"/>
        <v>45.235273647913857</v>
      </c>
      <c r="U79" s="168">
        <f t="shared" si="17"/>
        <v>45.235273647913857</v>
      </c>
      <c r="V79" s="173">
        <f>'CSG - CRDS'!H9</f>
        <v>5.4100752580195257</v>
      </c>
      <c r="X79" s="60"/>
    </row>
    <row r="80" spans="1:24">
      <c r="A80" s="181">
        <v>1992</v>
      </c>
      <c r="B80" s="59"/>
      <c r="C80" s="170"/>
      <c r="D80" s="59">
        <v>1136.8412880000001</v>
      </c>
      <c r="E80" s="168">
        <f t="shared" si="18"/>
        <v>1136.8412880000001</v>
      </c>
      <c r="F80" s="62">
        <v>0.46772188348182991</v>
      </c>
      <c r="G80" s="33">
        <f t="shared" si="21"/>
        <v>0.4033189987378431</v>
      </c>
      <c r="H80" s="171">
        <f t="shared" si="22"/>
        <v>9.8543432142745774E-2</v>
      </c>
      <c r="I80" s="171">
        <f t="shared" si="19"/>
        <v>0.11447346970200577</v>
      </c>
      <c r="J80" s="46"/>
      <c r="K80" s="46">
        <f t="shared" si="15"/>
        <v>3.7469992818967346E-2</v>
      </c>
      <c r="L80" s="46">
        <f t="shared" si="20"/>
        <v>4.3894879617224325E-2</v>
      </c>
      <c r="M80" s="62">
        <v>7.2800000000000004E-2</v>
      </c>
      <c r="N80" s="62">
        <v>9.7299004896540836E-2</v>
      </c>
      <c r="O80" s="85">
        <v>455.38417999999996</v>
      </c>
      <c r="P80" s="165">
        <f t="shared" si="11"/>
        <v>455.38417999999996</v>
      </c>
      <c r="Q80" s="62"/>
      <c r="R80" s="68">
        <v>458.50968999999998</v>
      </c>
      <c r="S80" s="22">
        <v>274004694.17600006</v>
      </c>
      <c r="T80" s="168">
        <f t="shared" si="16"/>
        <v>45.183118523306398</v>
      </c>
      <c r="U80" s="168">
        <f t="shared" si="17"/>
        <v>45.183118523306398</v>
      </c>
      <c r="V80" s="173">
        <f>'CSG - CRDS'!H10</f>
        <v>7.304076582984659</v>
      </c>
      <c r="X80" s="60"/>
    </row>
    <row r="81" spans="1:24">
      <c r="A81" s="181">
        <v>1993</v>
      </c>
      <c r="B81" s="59"/>
      <c r="C81" s="170"/>
      <c r="D81" s="59">
        <v>1148.4043880000004</v>
      </c>
      <c r="E81" s="168">
        <f t="shared" si="18"/>
        <v>1148.4043880000004</v>
      </c>
      <c r="F81" s="62">
        <v>0.47411730844639716</v>
      </c>
      <c r="G81" s="33">
        <f t="shared" si="21"/>
        <v>0.40946229822312363</v>
      </c>
      <c r="H81" s="171">
        <f t="shared" si="22"/>
        <v>9.0588837162003222E-2</v>
      </c>
      <c r="I81" s="171">
        <f t="shared" si="19"/>
        <v>0.11291995447955586</v>
      </c>
      <c r="J81" s="46"/>
      <c r="K81" s="46">
        <f t="shared" si="15"/>
        <v>3.7647559725714749E-2</v>
      </c>
      <c r="L81" s="46">
        <f t="shared" si="20"/>
        <v>4.6791310344450047E-2</v>
      </c>
      <c r="M81" s="62">
        <v>7.4099999999999999E-2</v>
      </c>
      <c r="N81" s="62">
        <v>9.2884787139029479E-2</v>
      </c>
      <c r="O81" s="85">
        <v>464.72696000000002</v>
      </c>
      <c r="P81" s="165">
        <f t="shared" si="11"/>
        <v>464.72696000000002</v>
      </c>
      <c r="Q81" s="62"/>
      <c r="R81" s="68">
        <v>470.22829999999993</v>
      </c>
      <c r="S81" s="22">
        <v>258324292.41899997</v>
      </c>
      <c r="T81" s="168">
        <f t="shared" si="16"/>
        <v>42.597434897665593</v>
      </c>
      <c r="U81" s="168">
        <f t="shared" si="17"/>
        <v>42.597434897665593</v>
      </c>
      <c r="V81" s="173">
        <f>'CSG - CRDS'!H11</f>
        <v>10.500723333333333</v>
      </c>
    </row>
    <row r="82" spans="1:24">
      <c r="A82" s="181">
        <v>1994</v>
      </c>
      <c r="B82" s="59"/>
      <c r="C82" s="170"/>
      <c r="D82" s="59">
        <v>1186.3446329999999</v>
      </c>
      <c r="E82" s="168">
        <f t="shared" si="18"/>
        <v>1186.3446329999999</v>
      </c>
      <c r="F82" s="62">
        <v>0.48217343117402628</v>
      </c>
      <c r="G82" s="33">
        <f t="shared" si="21"/>
        <v>0.41498995005779243</v>
      </c>
      <c r="H82" s="171">
        <f t="shared" si="22"/>
        <v>8.7817935868486866E-2</v>
      </c>
      <c r="I82" s="171">
        <f t="shared" si="19"/>
        <v>0.12082327559573096</v>
      </c>
      <c r="J82" s="46"/>
      <c r="K82" s="46">
        <f t="shared" si="15"/>
        <v>3.7550328914051738E-2</v>
      </c>
      <c r="L82" s="46">
        <f t="shared" si="20"/>
        <v>5.1247213199101235E-2</v>
      </c>
      <c r="M82" s="62">
        <v>7.4299999999999991E-2</v>
      </c>
      <c r="N82" s="62">
        <v>9.3376459007171994E-2</v>
      </c>
      <c r="O82" s="85">
        <v>489.09965</v>
      </c>
      <c r="P82" s="165">
        <f t="shared" si="11"/>
        <v>489.09965</v>
      </c>
      <c r="Q82" s="62"/>
      <c r="R82" s="68">
        <v>492.32110000000006</v>
      </c>
      <c r="S82" s="22">
        <v>262188400.92500004</v>
      </c>
      <c r="T82" s="168">
        <f t="shared" si="16"/>
        <v>43.234622786502911</v>
      </c>
      <c r="U82" s="168">
        <f t="shared" si="17"/>
        <v>43.234622786502911</v>
      </c>
      <c r="V82" s="173">
        <f>'CSG - CRDS'!H12</f>
        <v>16.249225160390516</v>
      </c>
    </row>
    <row r="83" spans="1:24">
      <c r="A83" s="181">
        <v>1995</v>
      </c>
      <c r="B83" s="59"/>
      <c r="C83" s="170"/>
      <c r="D83" s="59">
        <v>1224.9670740000001</v>
      </c>
      <c r="E83" s="168">
        <f t="shared" si="18"/>
        <v>1224.9670740000001</v>
      </c>
      <c r="F83" s="62">
        <v>0.48193481761794643</v>
      </c>
      <c r="G83" s="33">
        <f t="shared" si="21"/>
        <v>0.41696141132361569</v>
      </c>
      <c r="H83" s="171">
        <f t="shared" si="22"/>
        <v>8.7217640974246405E-2</v>
      </c>
      <c r="I83" s="171">
        <f t="shared" si="19"/>
        <v>0.12058654912242188</v>
      </c>
      <c r="J83" s="46"/>
      <c r="K83" s="46">
        <f t="shared" si="15"/>
        <v>3.3337321191167585E-2</v>
      </c>
      <c r="L83" s="46">
        <f t="shared" si="20"/>
        <v>4.7250868226958932E-2</v>
      </c>
      <c r="M83" s="62">
        <v>7.6999999999999999E-2</v>
      </c>
      <c r="N83" s="62">
        <v>9.3965975544922919E-2</v>
      </c>
      <c r="O83" s="85">
        <v>506.21505999999999</v>
      </c>
      <c r="P83" s="165">
        <f t="shared" si="11"/>
        <v>506.21505999999999</v>
      </c>
      <c r="Q83" s="62"/>
      <c r="R83" s="68">
        <v>510.76400000000001</v>
      </c>
      <c r="S83" s="22">
        <v>270150898.28200001</v>
      </c>
      <c r="T83" s="168">
        <f t="shared" si="16"/>
        <v>44.547631174569993</v>
      </c>
      <c r="U83" s="168">
        <f t="shared" si="17"/>
        <v>44.547631174569993</v>
      </c>
      <c r="V83" s="173">
        <f>'CSG - CRDS'!H13</f>
        <v>17.0436370013947</v>
      </c>
    </row>
    <row r="84" spans="1:24">
      <c r="A84" s="181">
        <v>1996</v>
      </c>
      <c r="B84" s="59"/>
      <c r="C84" s="170"/>
      <c r="D84" s="59">
        <v>1258.950137</v>
      </c>
      <c r="E84" s="168">
        <f t="shared" si="18"/>
        <v>1258.950137</v>
      </c>
      <c r="F84" s="62">
        <v>0.49613926393446539</v>
      </c>
      <c r="G84" s="33">
        <f t="shared" si="21"/>
        <v>0.42824579318505612</v>
      </c>
      <c r="H84" s="171">
        <f t="shared" si="22"/>
        <v>7.5744914530643803E-2</v>
      </c>
      <c r="I84" s="171">
        <f t="shared" si="19"/>
        <v>0.10855571108738407</v>
      </c>
      <c r="J84" s="46"/>
      <c r="K84" s="46">
        <f t="shared" si="15"/>
        <v>3.39609938848826E-2</v>
      </c>
      <c r="L84" s="46">
        <f t="shared" si="20"/>
        <v>4.8012079481357349E-2</v>
      </c>
      <c r="M84" s="62">
        <v>8.1000000000000003E-2</v>
      </c>
      <c r="N84" s="62">
        <v>8.9216543796076478E-2</v>
      </c>
      <c r="O84" s="85">
        <v>536.38300000000004</v>
      </c>
      <c r="P84" s="165">
        <f t="shared" si="11"/>
        <v>536.38300000000004</v>
      </c>
      <c r="Q84" s="62"/>
      <c r="R84" s="68">
        <v>539.14010000000007</v>
      </c>
      <c r="S84" s="22">
        <v>247649192</v>
      </c>
      <c r="T84" s="168">
        <f t="shared" si="16"/>
        <v>40.837120794542756</v>
      </c>
      <c r="U84" s="168">
        <f t="shared" si="17"/>
        <v>40.837120794542756</v>
      </c>
      <c r="V84" s="173">
        <f>'CSG - CRDS'!H14</f>
        <v>17.689616136680613</v>
      </c>
    </row>
    <row r="85" spans="1:24">
      <c r="A85" s="181">
        <v>1997</v>
      </c>
      <c r="B85" s="59"/>
      <c r="C85" s="170"/>
      <c r="D85" s="59">
        <v>1299.7386739999997</v>
      </c>
      <c r="E85" s="168">
        <f t="shared" si="18"/>
        <v>1299.7386739999997</v>
      </c>
      <c r="F85" s="62">
        <v>0.49823503838956834</v>
      </c>
      <c r="G85" s="33">
        <f t="shared" si="21"/>
        <v>0.43047976581175434</v>
      </c>
      <c r="H85" s="171">
        <f t="shared" si="22"/>
        <v>7.6415267297650358E-2</v>
      </c>
      <c r="I85" s="171">
        <f t="shared" si="19"/>
        <v>0.12520527502950377</v>
      </c>
      <c r="J85" s="46"/>
      <c r="K85" s="46">
        <f t="shared" si="15"/>
        <v>3.5656784065327247E-2</v>
      </c>
      <c r="L85" s="46">
        <f t="shared" si="20"/>
        <v>5.6659895167689184E-2</v>
      </c>
      <c r="M85" s="62">
        <v>8.5699999999999998E-2</v>
      </c>
      <c r="N85" s="62">
        <v>9.3705799151343708E-2</v>
      </c>
      <c r="O85" s="85">
        <v>557.89</v>
      </c>
      <c r="P85" s="165">
        <f t="shared" si="11"/>
        <v>557.89</v>
      </c>
      <c r="Q85" s="62"/>
      <c r="R85" s="68">
        <v>559.51120000000003</v>
      </c>
      <c r="S85" s="22">
        <v>259281017.09236714</v>
      </c>
      <c r="T85" s="168">
        <f>S85/6.55957/1000000*$U$86/$T$86</f>
        <v>42.75519790402911</v>
      </c>
      <c r="U85" s="173">
        <f t="shared" si="17"/>
        <v>42.75519790402911</v>
      </c>
      <c r="V85" s="173">
        <f>'CSG - CRDS'!H15</f>
        <v>27.298555774058578</v>
      </c>
    </row>
    <row r="86" spans="1:24">
      <c r="A86" s="181">
        <v>1998</v>
      </c>
      <c r="B86" s="59"/>
      <c r="C86" s="170"/>
      <c r="D86" s="59">
        <v>1358.7755999999999</v>
      </c>
      <c r="E86" s="168">
        <f t="shared" si="18"/>
        <v>1358.7755999999999</v>
      </c>
      <c r="F86" s="62">
        <v>0.49557253422332942</v>
      </c>
      <c r="G86" s="33">
        <f t="shared" si="21"/>
        <v>0.42870816932538391</v>
      </c>
      <c r="H86" s="171">
        <f t="shared" si="22"/>
        <v>7.955888973112385E-2</v>
      </c>
      <c r="I86" s="171">
        <f t="shared" si="19"/>
        <v>0.1785809235555875</v>
      </c>
      <c r="J86" s="46"/>
      <c r="K86" s="46">
        <f t="shared" si="15"/>
        <v>3.742854386728766E-2</v>
      </c>
      <c r="L86" s="46">
        <f t="shared" si="20"/>
        <v>7.988009871104973E-2</v>
      </c>
      <c r="M86" s="62">
        <v>9.1199999999999989E-2</v>
      </c>
      <c r="N86" s="62">
        <v>9.908195253022839E-2</v>
      </c>
      <c r="O86" s="85">
        <v>580.71699999999998</v>
      </c>
      <c r="P86" s="165">
        <f t="shared" si="11"/>
        <v>580.71699999999998</v>
      </c>
      <c r="Q86" s="62"/>
      <c r="R86" s="68">
        <v>582.51820000000009</v>
      </c>
      <c r="S86" s="22">
        <v>281047685.59749991</v>
      </c>
      <c r="T86" s="168">
        <f>S86/6.55957/1000000</f>
        <v>42.845443466187561</v>
      </c>
      <c r="U86" s="173">
        <v>46.344501240172754</v>
      </c>
      <c r="V86" s="173">
        <f>'CSG - CRDS'!H16</f>
        <v>57.682136903765695</v>
      </c>
      <c r="X86" s="58" t="s">
        <v>320</v>
      </c>
    </row>
    <row r="87" spans="1:24">
      <c r="A87" s="181">
        <v>1999</v>
      </c>
      <c r="B87" s="59"/>
      <c r="C87" s="170"/>
      <c r="D87" s="59">
        <v>1408.159394</v>
      </c>
      <c r="E87" s="168">
        <f t="shared" si="18"/>
        <v>1408.159394</v>
      </c>
      <c r="F87" s="62">
        <v>0.50092074843284273</v>
      </c>
      <c r="G87" s="33">
        <f t="shared" si="21"/>
        <v>0.43635422425765535</v>
      </c>
      <c r="H87" s="171">
        <f t="shared" si="22"/>
        <v>8.2767468004478276E-2</v>
      </c>
      <c r="I87" s="171">
        <f t="shared" si="19"/>
        <v>0.18783002879356975</v>
      </c>
      <c r="J87" s="46"/>
      <c r="K87" s="46">
        <f t="shared" si="15"/>
        <v>3.7779814008754187E-2</v>
      </c>
      <c r="L87" s="46">
        <f t="shared" si="20"/>
        <v>8.3624306220400957E-2</v>
      </c>
      <c r="M87" s="62">
        <v>9.0999999999999998E-2</v>
      </c>
      <c r="N87" s="62">
        <v>0.10131272496294728</v>
      </c>
      <c r="O87" s="85">
        <v>611.22500000000002</v>
      </c>
      <c r="P87" s="165">
        <f t="shared" si="11"/>
        <v>611.22500000000002</v>
      </c>
      <c r="Q87" s="62"/>
      <c r="R87" s="68">
        <v>614.45630000000006</v>
      </c>
      <c r="S87" s="18"/>
      <c r="T87" s="18"/>
      <c r="U87" s="173">
        <v>50.85699215040011</v>
      </c>
      <c r="V87" s="173">
        <f>'CSG - CRDS'!H17</f>
        <v>64.55635237099024</v>
      </c>
      <c r="X87" s="58" t="s">
        <v>319</v>
      </c>
    </row>
    <row r="88" spans="1:24">
      <c r="A88" s="181">
        <v>2000</v>
      </c>
      <c r="B88" s="59"/>
      <c r="C88" s="170"/>
      <c r="D88" s="59">
        <v>1485.3031020000003</v>
      </c>
      <c r="E88" s="168">
        <f t="shared" si="18"/>
        <v>1485.3031020000003</v>
      </c>
      <c r="F88" s="62">
        <v>0.49556992589367987</v>
      </c>
      <c r="G88" s="33">
        <f t="shared" si="21"/>
        <v>0.42836731381175014</v>
      </c>
      <c r="H88" s="171">
        <f t="shared" si="22"/>
        <v>8.3614234726217609E-2</v>
      </c>
      <c r="I88" s="171">
        <f t="shared" si="19"/>
        <v>0.19171573650531373</v>
      </c>
      <c r="J88" s="46"/>
      <c r="K88" s="46">
        <f t="shared" si="15"/>
        <v>3.5992653572199967E-2</v>
      </c>
      <c r="L88" s="46">
        <f t="shared" si="20"/>
        <v>8.2299803508327496E-2</v>
      </c>
      <c r="M88" s="62">
        <v>9.7599999999999992E-2</v>
      </c>
      <c r="N88" s="62">
        <v>0.10750835950957544</v>
      </c>
      <c r="O88" s="85">
        <v>635.22500000000002</v>
      </c>
      <c r="P88" s="165">
        <f t="shared" si="11"/>
        <v>635.22500000000002</v>
      </c>
      <c r="Q88" s="62"/>
      <c r="R88" s="68">
        <v>636.25530000000003</v>
      </c>
      <c r="S88" s="18"/>
      <c r="T88" s="18"/>
      <c r="U88" s="173">
        <v>53.2</v>
      </c>
      <c r="V88" s="173">
        <f>'CSG - CRDS'!H18</f>
        <v>68.780153444909345</v>
      </c>
      <c r="W88" s="17">
        <v>53360</v>
      </c>
      <c r="X88" s="58" t="s">
        <v>318</v>
      </c>
    </row>
    <row r="89" spans="1:24">
      <c r="A89" s="181">
        <v>2001</v>
      </c>
      <c r="B89" s="59"/>
      <c r="C89" s="170"/>
      <c r="D89" s="59">
        <v>1544.6293429999996</v>
      </c>
      <c r="E89" s="168">
        <f t="shared" si="18"/>
        <v>1544.6293429999996</v>
      </c>
      <c r="F89" s="62">
        <v>0.49352706981741196</v>
      </c>
      <c r="G89" s="33">
        <f t="shared" si="21"/>
        <v>0.42469127171048449</v>
      </c>
      <c r="H89" s="171">
        <f t="shared" si="22"/>
        <v>8.1495070203749881E-2</v>
      </c>
      <c r="I89" s="171">
        <f t="shared" si="19"/>
        <v>0.18256359161244079</v>
      </c>
      <c r="J89" s="46"/>
      <c r="K89" s="46">
        <f t="shared" si="15"/>
        <v>3.2363751359862657E-2</v>
      </c>
      <c r="L89" s="46">
        <f>(U90+V89)/E89</f>
        <v>7.5286670246817927E-2</v>
      </c>
      <c r="M89" s="62">
        <v>9.3599999999999989E-2</v>
      </c>
      <c r="N89" s="62">
        <v>0.10705265203030891</v>
      </c>
      <c r="O89" s="85">
        <v>654.14199999999994</v>
      </c>
      <c r="P89" s="165">
        <f t="shared" si="11"/>
        <v>654.14199999999994</v>
      </c>
      <c r="Q89" s="62"/>
      <c r="R89" s="69">
        <v>655.99059999999997</v>
      </c>
      <c r="S89" s="18"/>
      <c r="T89" s="18"/>
      <c r="U89" s="173">
        <v>53.46</v>
      </c>
      <c r="V89" s="61">
        <f>'CSG - CRDS'!I19</f>
        <v>66.3</v>
      </c>
      <c r="W89" s="17">
        <v>52658</v>
      </c>
      <c r="X89" s="58" t="s">
        <v>317</v>
      </c>
    </row>
    <row r="90" spans="1:24">
      <c r="A90" s="181">
        <v>2002</v>
      </c>
      <c r="B90" s="59"/>
      <c r="C90" s="170"/>
      <c r="D90" s="59">
        <v>1594.258703</v>
      </c>
      <c r="E90" s="168">
        <f t="shared" si="18"/>
        <v>1594.258703</v>
      </c>
      <c r="F90" s="62">
        <v>0.49027731501558447</v>
      </c>
      <c r="G90" s="33">
        <f t="shared" si="21"/>
        <v>0.41897378307741312</v>
      </c>
      <c r="H90" s="171">
        <f t="shared" si="22"/>
        <v>7.4840639889716731E-2</v>
      </c>
      <c r="I90" s="171">
        <f t="shared" si="19"/>
        <v>0.17514715864568836</v>
      </c>
      <c r="J90" s="46"/>
      <c r="K90" s="46">
        <f t="shared" si="15"/>
        <v>3.3278789634432371E-2</v>
      </c>
      <c r="L90" s="46">
        <f t="shared" si="20"/>
        <v>7.5304591264947304E-2</v>
      </c>
      <c r="M90" s="62">
        <v>7.8200000000000006E-2</v>
      </c>
      <c r="N90" s="62">
        <v>0.10369278939128831</v>
      </c>
      <c r="O90" s="85">
        <v>663.63300000000004</v>
      </c>
      <c r="P90" s="165">
        <f t="shared" si="11"/>
        <v>663.63300000000004</v>
      </c>
      <c r="Q90" s="62"/>
      <c r="R90" s="68">
        <v>667.95259999999996</v>
      </c>
      <c r="S90" s="18"/>
      <c r="T90" s="18"/>
      <c r="U90" s="173">
        <v>49.99</v>
      </c>
      <c r="V90" s="61">
        <f>'CSG - CRDS'!I20</f>
        <v>67</v>
      </c>
      <c r="W90" s="17">
        <v>50532</v>
      </c>
      <c r="X90" s="58" t="s">
        <v>316</v>
      </c>
    </row>
    <row r="91" spans="1:24">
      <c r="A91" s="181">
        <v>2003</v>
      </c>
      <c r="B91" s="59"/>
      <c r="C91" s="170"/>
      <c r="D91" s="59">
        <v>1637.438302</v>
      </c>
      <c r="E91" s="168">
        <f t="shared" si="18"/>
        <v>1637.438302</v>
      </c>
      <c r="F91" s="62">
        <v>0.48622509317339657</v>
      </c>
      <c r="G91" s="33">
        <f t="shared" si="21"/>
        <v>0.41798710776706877</v>
      </c>
      <c r="H91" s="171">
        <f t="shared" si="22"/>
        <v>7.7517273180338436E-2</v>
      </c>
      <c r="I91" s="171">
        <f t="shared" si="19"/>
        <v>0.17818526153441094</v>
      </c>
      <c r="J91" s="46"/>
      <c r="K91" s="46">
        <f t="shared" si="15"/>
        <v>3.2911163696474961E-2</v>
      </c>
      <c r="L91" s="46">
        <f t="shared" si="20"/>
        <v>7.4989084993322686E-2</v>
      </c>
      <c r="M91" s="62">
        <v>6.8900000000000003E-2</v>
      </c>
      <c r="N91" s="62">
        <v>0.10256410256410256</v>
      </c>
      <c r="O91" s="85">
        <v>678.79599999999994</v>
      </c>
      <c r="P91" s="165">
        <f t="shared" si="11"/>
        <v>678.79599999999994</v>
      </c>
      <c r="Q91" s="62"/>
      <c r="R91" s="68">
        <v>684.42810000000009</v>
      </c>
      <c r="S91" s="18"/>
      <c r="T91" s="18"/>
      <c r="U91" s="173">
        <v>53.055</v>
      </c>
      <c r="V91" s="61">
        <f>'CSG - CRDS'!I21</f>
        <v>68.899999999999991</v>
      </c>
      <c r="W91" s="17">
        <v>52425</v>
      </c>
      <c r="X91" s="58" t="s">
        <v>315</v>
      </c>
    </row>
    <row r="92" spans="1:24">
      <c r="A92" s="181">
        <v>2004</v>
      </c>
      <c r="B92" s="59"/>
      <c r="C92" s="170"/>
      <c r="D92" s="59">
        <v>1710.759575</v>
      </c>
      <c r="E92" s="168">
        <f t="shared" si="18"/>
        <v>1710.759575</v>
      </c>
      <c r="F92" s="62">
        <v>0.49212428799929525</v>
      </c>
      <c r="G92" s="33">
        <f t="shared" si="21"/>
        <v>0.41918824274299327</v>
      </c>
      <c r="H92" s="171">
        <f t="shared" si="22"/>
        <v>7.5146734143014177E-2</v>
      </c>
      <c r="I92" s="171">
        <f t="shared" si="19"/>
        <v>0.17484967515666261</v>
      </c>
      <c r="J92" s="46"/>
      <c r="K92" s="46">
        <f t="shared" si="15"/>
        <v>3.2991193400159692E-2</v>
      </c>
      <c r="L92" s="46">
        <f t="shared" si="20"/>
        <v>7.4785494039979292E-2</v>
      </c>
      <c r="M92" s="62">
        <v>6.59E-2</v>
      </c>
      <c r="N92" s="62">
        <v>0.10482542819499341</v>
      </c>
      <c r="O92" s="85">
        <v>715.03099999999995</v>
      </c>
      <c r="P92" s="165">
        <f t="shared" si="11"/>
        <v>715.03099999999995</v>
      </c>
      <c r="Q92" s="62"/>
      <c r="R92" s="68">
        <v>717.13030000000003</v>
      </c>
      <c r="S92" s="18"/>
      <c r="T92" s="18"/>
      <c r="U92" s="173">
        <v>53.89</v>
      </c>
      <c r="V92" s="61">
        <f>'CSG - CRDS'!I22</f>
        <v>71.5</v>
      </c>
      <c r="W92" s="17">
        <v>52347</v>
      </c>
      <c r="X92" s="58" t="s">
        <v>314</v>
      </c>
    </row>
    <row r="93" spans="1:24">
      <c r="A93" s="181">
        <v>2005</v>
      </c>
      <c r="B93" s="59"/>
      <c r="C93" s="170"/>
      <c r="D93" s="59">
        <v>1771.9783640000001</v>
      </c>
      <c r="E93" s="168">
        <f t="shared" si="18"/>
        <v>1771.9783640000001</v>
      </c>
      <c r="F93" s="62">
        <v>0.49837606196520073</v>
      </c>
      <c r="G93" s="33">
        <f t="shared" si="21"/>
        <v>0.42510936662881277</v>
      </c>
      <c r="H93" s="171">
        <f t="shared" si="22"/>
        <v>7.4925200913439641E-2</v>
      </c>
      <c r="I93" s="171">
        <f t="shared" si="19"/>
        <v>0.17661319506598178</v>
      </c>
      <c r="J93" s="46"/>
      <c r="K93" s="46">
        <f t="shared" si="15"/>
        <v>3.0361544527301009E-2</v>
      </c>
      <c r="L93" s="46">
        <f t="shared" si="20"/>
        <v>7.3590063315242607E-2</v>
      </c>
      <c r="M93" s="62">
        <v>7.0800000000000002E-2</v>
      </c>
      <c r="N93" s="62">
        <v>0.10509926041261192</v>
      </c>
      <c r="O93" s="85">
        <v>750.81500000000005</v>
      </c>
      <c r="P93" s="165">
        <f t="shared" si="11"/>
        <v>750.81500000000005</v>
      </c>
      <c r="Q93" s="62"/>
      <c r="R93" s="68">
        <v>753.28459999999984</v>
      </c>
      <c r="S93" s="18"/>
      <c r="T93" s="18"/>
      <c r="U93" s="173">
        <v>56.44</v>
      </c>
      <c r="V93" s="61">
        <f>'CSG - CRDS'!I23</f>
        <v>76.600000000000009</v>
      </c>
      <c r="W93" s="17">
        <v>54186</v>
      </c>
      <c r="X93" s="58" t="s">
        <v>313</v>
      </c>
    </row>
    <row r="94" spans="1:24">
      <c r="A94" s="181">
        <v>2006</v>
      </c>
      <c r="B94" s="59"/>
      <c r="C94" s="170"/>
      <c r="D94" s="59">
        <v>1853.266607</v>
      </c>
      <c r="E94" s="168">
        <f t="shared" si="18"/>
        <v>1853.266607</v>
      </c>
      <c r="F94" s="62">
        <v>0.50104756806279505</v>
      </c>
      <c r="G94" s="33">
        <f t="shared" si="21"/>
        <v>0.42822376284255798</v>
      </c>
      <c r="H94" s="171">
        <f t="shared" si="22"/>
        <v>6.7791245302495112E-2</v>
      </c>
      <c r="I94" s="171">
        <f t="shared" si="19"/>
        <v>0.17111619167432782</v>
      </c>
      <c r="J94" s="46"/>
      <c r="K94" s="46">
        <f t="shared" si="15"/>
        <v>2.6493759621278277E-2</v>
      </c>
      <c r="L94" s="46">
        <f t="shared" si="20"/>
        <v>7.0739956952129979E-2</v>
      </c>
      <c r="M94" s="62">
        <v>7.5300000000000006E-2</v>
      </c>
      <c r="N94" s="62">
        <v>0.10944905213270142</v>
      </c>
      <c r="O94" s="85">
        <v>791.245</v>
      </c>
      <c r="P94" s="165">
        <f t="shared" si="11"/>
        <v>791.245</v>
      </c>
      <c r="Q94" s="62"/>
      <c r="R94" s="68">
        <v>793.61280000000011</v>
      </c>
      <c r="S94" s="18"/>
      <c r="T94" s="18"/>
      <c r="U94" s="173">
        <v>53.8</v>
      </c>
      <c r="V94" s="61">
        <f>'CSG - CRDS'!I24</f>
        <v>82</v>
      </c>
      <c r="W94" s="17">
        <v>56204</v>
      </c>
      <c r="X94" s="58" t="s">
        <v>312</v>
      </c>
    </row>
    <row r="95" spans="1:24">
      <c r="A95" s="181">
        <v>2007</v>
      </c>
      <c r="B95" s="59"/>
      <c r="C95" s="170"/>
      <c r="D95" s="59">
        <v>1939.0170000000001</v>
      </c>
      <c r="E95" s="168">
        <f t="shared" si="18"/>
        <v>1939.0170000000001</v>
      </c>
      <c r="F95" s="62">
        <v>0.49290283480952585</v>
      </c>
      <c r="G95" s="33">
        <f t="shared" si="21"/>
        <v>0.42263525796834173</v>
      </c>
      <c r="H95" s="171">
        <f t="shared" si="22"/>
        <v>5.9914805052050525E-2</v>
      </c>
      <c r="I95" s="171">
        <f t="shared" si="19"/>
        <v>0.16497925953232648</v>
      </c>
      <c r="J95" s="46"/>
      <c r="K95" s="46">
        <f t="shared" si="15"/>
        <v>2.6662994702986102E-2</v>
      </c>
      <c r="L95" s="46">
        <f t="shared" si="20"/>
        <v>7.1066937525560633E-2</v>
      </c>
      <c r="M95" s="62">
        <v>8.0299999999999996E-2</v>
      </c>
      <c r="N95" s="62">
        <v>0.10593900481540931</v>
      </c>
      <c r="O95" s="85">
        <v>817.01900000000001</v>
      </c>
      <c r="P95" s="165">
        <f t="shared" si="11"/>
        <v>817.01900000000001</v>
      </c>
      <c r="Q95" s="62"/>
      <c r="R95" s="68">
        <v>819.49695000000008</v>
      </c>
      <c r="S95" s="18"/>
      <c r="T95" s="18"/>
      <c r="U95" s="173">
        <v>49.1</v>
      </c>
      <c r="V95" s="61">
        <f>'CSG - CRDS'!I25</f>
        <v>86.1</v>
      </c>
      <c r="W95" s="17">
        <v>54154</v>
      </c>
      <c r="X95" s="58" t="s">
        <v>306</v>
      </c>
    </row>
    <row r="96" spans="1:24">
      <c r="A96" s="181">
        <v>2008</v>
      </c>
      <c r="B96" s="59"/>
      <c r="C96" s="170"/>
      <c r="D96" s="59">
        <v>1945.6696420000001</v>
      </c>
      <c r="E96" s="168">
        <f t="shared" si="18"/>
        <v>1945.6696420000001</v>
      </c>
      <c r="F96" s="62">
        <v>0.4933801300883478</v>
      </c>
      <c r="G96" s="33">
        <f t="shared" si="21"/>
        <v>0.42992056921860528</v>
      </c>
      <c r="H96" s="171">
        <f t="shared" si="22"/>
        <v>6.180636698827497E-2</v>
      </c>
      <c r="I96" s="171">
        <f t="shared" si="19"/>
        <v>0.17011694434103536</v>
      </c>
      <c r="J96" s="46"/>
      <c r="K96" s="46">
        <f t="shared" si="15"/>
        <v>2.4002019146475432E-2</v>
      </c>
      <c r="L96" s="46">
        <f t="shared" si="20"/>
        <v>7.0566964214369962E-2</v>
      </c>
      <c r="M96" s="62">
        <v>7.7800000000000008E-2</v>
      </c>
      <c r="N96" s="62">
        <v>0.10792378541798496</v>
      </c>
      <c r="O96" s="85">
        <v>833.322</v>
      </c>
      <c r="P96" s="165">
        <f t="shared" si="11"/>
        <v>833.322</v>
      </c>
      <c r="Q96" s="62"/>
      <c r="R96" s="69">
        <v>836.48339999999996</v>
      </c>
      <c r="S96" s="18"/>
      <c r="T96" s="18"/>
      <c r="U96" s="173">
        <v>51.7</v>
      </c>
      <c r="V96" s="61">
        <f>'CSG - CRDS'!I26</f>
        <v>90.6</v>
      </c>
      <c r="W96" s="17">
        <v>59198</v>
      </c>
      <c r="X96" s="58" t="s">
        <v>307</v>
      </c>
    </row>
    <row r="97" spans="1:24">
      <c r="A97" s="181">
        <v>2009</v>
      </c>
      <c r="B97" s="59"/>
      <c r="C97" s="170"/>
      <c r="D97" s="59">
        <v>1995.8497640000001</v>
      </c>
      <c r="E97" s="168">
        <f t="shared" si="18"/>
        <v>1995.8497640000001</v>
      </c>
      <c r="F97" s="59"/>
      <c r="G97" s="33">
        <f t="shared" si="21"/>
        <v>0.39871938978268712</v>
      </c>
      <c r="H97" s="171">
        <f t="shared" si="22"/>
        <v>5.8684266082253474E-2</v>
      </c>
      <c r="I97" s="171">
        <f t="shared" si="19"/>
        <v>0.16915142802569541</v>
      </c>
      <c r="J97" s="46"/>
      <c r="K97" s="46">
        <f t="shared" si="15"/>
        <v>2.3765851947160889E-2</v>
      </c>
      <c r="L97" s="46">
        <f t="shared" si="20"/>
        <v>6.7811251348275328E-2</v>
      </c>
      <c r="M97" s="62">
        <v>6.3500000000000001E-2</v>
      </c>
      <c r="N97" s="62">
        <v>0.10235219326128417</v>
      </c>
      <c r="O97" s="62"/>
      <c r="P97" s="46"/>
      <c r="Q97" s="62"/>
      <c r="R97" s="68">
        <v>795.78400000000011</v>
      </c>
      <c r="S97" s="18"/>
      <c r="T97" s="18"/>
      <c r="U97" s="173">
        <v>46.7</v>
      </c>
      <c r="V97" s="61">
        <f>'CSG - CRDS'!I27</f>
        <v>87.908000000000001</v>
      </c>
      <c r="W97" s="17">
        <v>55057</v>
      </c>
      <c r="X97" s="58" t="s">
        <v>308</v>
      </c>
    </row>
    <row r="98" spans="1:24">
      <c r="A98" s="181">
        <v>2010</v>
      </c>
      <c r="B98" s="59"/>
      <c r="C98" s="170"/>
      <c r="D98" s="59">
        <v>1998.4810000000002</v>
      </c>
      <c r="E98" s="168">
        <f t="shared" si="18"/>
        <v>1998.4810000000002</v>
      </c>
      <c r="F98" s="59"/>
      <c r="G98" s="33">
        <f t="shared" si="21"/>
        <v>0.41288358508287037</v>
      </c>
      <c r="H98" s="171">
        <f t="shared" si="22"/>
        <v>5.7484875293889522E-2</v>
      </c>
      <c r="I98" s="171">
        <f t="shared" si="19"/>
        <v>0.16591738371670262</v>
      </c>
      <c r="J98" s="46"/>
      <c r="K98" s="46">
        <f t="shared" si="15"/>
        <v>2.5755833555585465E-2</v>
      </c>
      <c r="L98" s="46">
        <f t="shared" si="20"/>
        <v>7.0525836372725081E-2</v>
      </c>
      <c r="M98" s="62">
        <v>6.0100000000000001E-2</v>
      </c>
      <c r="N98" s="62">
        <v>0.1038354867077048</v>
      </c>
      <c r="O98" s="62"/>
      <c r="P98" s="46"/>
      <c r="Q98" s="62"/>
      <c r="R98" s="68">
        <v>825.14</v>
      </c>
      <c r="S98" s="18"/>
      <c r="T98" s="18"/>
      <c r="U98" s="173">
        <v>47.433070000000001</v>
      </c>
      <c r="V98" s="61">
        <f>'CSG - CRDS'!I28</f>
        <v>89.471999999999994</v>
      </c>
      <c r="W98" s="17">
        <v>55101</v>
      </c>
      <c r="X98" s="58" t="s">
        <v>311</v>
      </c>
    </row>
    <row r="99" spans="1:24">
      <c r="A99" s="181">
        <v>2011</v>
      </c>
      <c r="B99" s="59"/>
      <c r="C99" s="170"/>
      <c r="D99" s="59">
        <v>2059.2839999999997</v>
      </c>
      <c r="E99" s="168">
        <f t="shared" si="18"/>
        <v>2059.2839999999997</v>
      </c>
      <c r="F99" s="59"/>
      <c r="G99" s="33">
        <f t="shared" si="21"/>
        <v>0.42571981329432956</v>
      </c>
      <c r="H99" s="171">
        <f t="shared" si="22"/>
        <v>5.8713169487542745E-2</v>
      </c>
      <c r="I99" s="171">
        <f t="shared" si="19"/>
        <v>0.16636729106924095</v>
      </c>
      <c r="J99" s="46"/>
      <c r="K99" s="46">
        <f t="shared" si="15"/>
        <v>2.8883832924453359E-2</v>
      </c>
      <c r="L99" s="46">
        <f t="shared" si="20"/>
        <v>7.4714325464578957E-2</v>
      </c>
      <c r="M99" s="62">
        <v>7.0300000000000001E-2</v>
      </c>
      <c r="N99" s="62">
        <v>9.8841395561955883E-2</v>
      </c>
      <c r="O99" s="62"/>
      <c r="P99" s="46"/>
      <c r="Q99" s="62"/>
      <c r="R99" s="69">
        <v>876.678</v>
      </c>
      <c r="S99" s="18"/>
      <c r="T99" s="18"/>
      <c r="U99" s="173">
        <v>51.472543999999999</v>
      </c>
      <c r="V99" s="61">
        <f>'CSG - CRDS'!I29</f>
        <v>94.378</v>
      </c>
      <c r="W99" s="17">
        <v>58544</v>
      </c>
      <c r="X99" s="58" t="s">
        <v>309</v>
      </c>
    </row>
    <row r="100" spans="1:24">
      <c r="A100" s="181">
        <v>2012</v>
      </c>
      <c r="B100" s="59"/>
      <c r="C100" s="170"/>
      <c r="D100" s="59">
        <v>2091.0590000000002</v>
      </c>
      <c r="E100" s="168">
        <f t="shared" si="18"/>
        <v>2091.0590000000002</v>
      </c>
      <c r="F100" s="59"/>
      <c r="G100" s="33">
        <f t="shared" si="21"/>
        <v>0.43704696998028264</v>
      </c>
      <c r="H100" s="171">
        <f t="shared" si="22"/>
        <v>6.5084364546756673E-2</v>
      </c>
      <c r="I100" s="171">
        <f t="shared" si="19"/>
        <v>0.17207845951349671</v>
      </c>
      <c r="J100" s="46"/>
      <c r="K100" s="46">
        <f t="shared" si="15"/>
        <v>3.313679814868925E-2</v>
      </c>
      <c r="L100" s="46">
        <f t="shared" si="20"/>
        <v>7.9898243159685578E-2</v>
      </c>
      <c r="M100" s="62">
        <v>6.9699999999999998E-2</v>
      </c>
      <c r="N100" s="62"/>
      <c r="O100" s="62"/>
      <c r="P100" s="46"/>
      <c r="Q100" s="62"/>
      <c r="R100" s="69">
        <v>913.89099999999996</v>
      </c>
      <c r="S100" s="18"/>
      <c r="T100" s="18"/>
      <c r="U100" s="173">
        <v>59.480015000000002</v>
      </c>
      <c r="V100" s="61">
        <f>'CSG - CRDS'!I30</f>
        <v>97.780940443249008</v>
      </c>
      <c r="W100" s="17">
        <v>65510</v>
      </c>
      <c r="X100" s="58" t="s">
        <v>310</v>
      </c>
    </row>
    <row r="101" spans="1:24">
      <c r="A101" s="181">
        <v>2013</v>
      </c>
      <c r="B101" s="59"/>
      <c r="C101" s="170"/>
      <c r="D101" s="59">
        <v>2113.6868399999998</v>
      </c>
      <c r="E101" s="168">
        <f t="shared" ref="E101" si="23">D101</f>
        <v>2113.6868399999998</v>
      </c>
      <c r="F101" s="59"/>
      <c r="G101" s="33">
        <f t="shared" si="21"/>
        <v>0.44736049924973753</v>
      </c>
      <c r="H101" s="171">
        <f t="shared" si="22"/>
        <v>7.3278834154698699E-2</v>
      </c>
      <c r="I101" s="171"/>
      <c r="J101" s="46"/>
      <c r="K101" s="46"/>
      <c r="L101" s="46"/>
      <c r="M101" s="62">
        <v>7.8399999999999997E-2</v>
      </c>
      <c r="N101" s="62"/>
      <c r="O101" s="62"/>
      <c r="P101" s="46"/>
      <c r="Q101" s="62"/>
      <c r="R101" s="68">
        <v>945.58</v>
      </c>
      <c r="S101" s="18"/>
      <c r="T101" s="18"/>
      <c r="U101" s="173">
        <v>69.290999999999997</v>
      </c>
      <c r="V101" s="59"/>
      <c r="W101" s="17">
        <v>72519</v>
      </c>
      <c r="X101" s="58" t="s">
        <v>323</v>
      </c>
    </row>
    <row r="102" spans="1:24">
      <c r="A102" s="181">
        <v>2014</v>
      </c>
      <c r="B102" s="59"/>
      <c r="C102" s="170"/>
      <c r="D102" s="59"/>
      <c r="E102" s="169"/>
      <c r="F102" s="59"/>
      <c r="G102" s="59"/>
      <c r="H102" s="170"/>
      <c r="I102" s="170"/>
      <c r="J102" s="170"/>
      <c r="K102" s="170"/>
      <c r="L102" s="170"/>
      <c r="M102" s="59"/>
      <c r="N102" s="59"/>
      <c r="O102" s="59"/>
      <c r="P102" s="170"/>
      <c r="Q102" s="59"/>
      <c r="R102" s="59"/>
      <c r="S102" s="59"/>
      <c r="T102" s="59"/>
      <c r="U102" s="59"/>
      <c r="V102" s="59"/>
      <c r="W102" s="59"/>
      <c r="X102" s="58"/>
    </row>
    <row r="103" spans="1:24" s="175" customFormat="1" ht="75">
      <c r="A103" s="163" t="s">
        <v>437</v>
      </c>
      <c r="B103" s="166" t="s">
        <v>463</v>
      </c>
      <c r="C103" s="174"/>
      <c r="D103" s="167" t="s">
        <v>447</v>
      </c>
      <c r="E103" s="174"/>
      <c r="F103" s="166" t="s">
        <v>464</v>
      </c>
      <c r="G103" s="172" t="s">
        <v>448</v>
      </c>
      <c r="H103" s="174"/>
      <c r="I103" s="174"/>
      <c r="J103" s="174"/>
      <c r="K103" s="174"/>
      <c r="L103" s="174"/>
      <c r="M103" s="167" t="s">
        <v>451</v>
      </c>
      <c r="N103" s="172" t="s">
        <v>452</v>
      </c>
      <c r="O103" s="166" t="s">
        <v>465</v>
      </c>
      <c r="P103" s="174"/>
      <c r="Q103" s="172" t="s">
        <v>448</v>
      </c>
      <c r="R103" s="167" t="s">
        <v>459</v>
      </c>
      <c r="S103" s="167" t="s">
        <v>462</v>
      </c>
      <c r="T103" s="174"/>
      <c r="U103" s="167" t="s">
        <v>472</v>
      </c>
      <c r="V103" s="172" t="s">
        <v>470</v>
      </c>
      <c r="W103" s="167" t="s">
        <v>471</v>
      </c>
      <c r="X103" s="174"/>
    </row>
    <row r="104" spans="1:24">
      <c r="N104" s="66"/>
    </row>
    <row r="105" spans="1:24">
      <c r="A105" s="111" t="s">
        <v>410</v>
      </c>
      <c r="B105" s="111" t="s">
        <v>427</v>
      </c>
      <c r="C105" s="109"/>
      <c r="D105" s="109"/>
      <c r="E105" s="109"/>
      <c r="F105" s="109"/>
      <c r="G105" s="109"/>
      <c r="H105" s="109"/>
      <c r="I105" s="109"/>
      <c r="J105" s="109"/>
      <c r="K105" s="109"/>
      <c r="L105" s="109"/>
      <c r="M105" s="109"/>
      <c r="N105" s="112"/>
    </row>
    <row r="106" spans="1:24">
      <c r="A106" s="113" t="s">
        <v>413</v>
      </c>
      <c r="B106" s="91" t="s">
        <v>428</v>
      </c>
      <c r="C106" s="58"/>
      <c r="D106" s="58"/>
      <c r="E106" s="58"/>
      <c r="F106" s="58"/>
      <c r="G106" s="58"/>
      <c r="H106" s="58"/>
      <c r="I106" s="58"/>
      <c r="J106" s="58"/>
      <c r="K106" s="58"/>
      <c r="L106" s="58"/>
      <c r="M106" s="58"/>
      <c r="N106" s="114"/>
    </row>
    <row r="107" spans="1:24">
      <c r="A107" s="113" t="s">
        <v>415</v>
      </c>
      <c r="B107" s="91" t="s">
        <v>433</v>
      </c>
      <c r="C107" s="122" t="s">
        <v>430</v>
      </c>
      <c r="D107" s="58"/>
      <c r="E107" s="58"/>
      <c r="F107" s="58"/>
      <c r="G107" s="58"/>
      <c r="H107" s="58"/>
      <c r="I107" s="58"/>
      <c r="J107" s="58"/>
      <c r="K107" s="58"/>
      <c r="L107" s="58"/>
      <c r="M107" s="58"/>
      <c r="N107" s="114"/>
    </row>
    <row r="108" spans="1:24">
      <c r="A108" s="113"/>
      <c r="B108" s="91" t="s">
        <v>434</v>
      </c>
      <c r="C108" s="122" t="s">
        <v>431</v>
      </c>
      <c r="D108" s="58"/>
      <c r="E108" s="58"/>
      <c r="F108" s="58"/>
      <c r="G108" s="58"/>
      <c r="H108" s="58"/>
      <c r="I108" s="58"/>
      <c r="J108" s="58"/>
      <c r="K108" s="58"/>
      <c r="L108" s="58"/>
      <c r="M108" s="58"/>
      <c r="N108" s="114"/>
    </row>
    <row r="109" spans="1:24">
      <c r="A109" s="113"/>
      <c r="B109" s="91" t="s">
        <v>435</v>
      </c>
      <c r="C109" s="58" t="s">
        <v>432</v>
      </c>
      <c r="D109" s="58"/>
      <c r="E109" s="58"/>
      <c r="F109" s="58"/>
      <c r="G109" s="58"/>
      <c r="H109" s="58"/>
      <c r="I109" s="58"/>
      <c r="J109" s="58"/>
      <c r="K109" s="58"/>
      <c r="L109" s="58"/>
      <c r="M109" s="58"/>
      <c r="N109" s="114"/>
    </row>
    <row r="110" spans="1:24">
      <c r="A110" s="113"/>
      <c r="B110" s="91" t="s">
        <v>436</v>
      </c>
      <c r="C110" s="58" t="s">
        <v>326</v>
      </c>
      <c r="D110" s="58"/>
      <c r="E110" s="58"/>
      <c r="F110" s="58"/>
      <c r="G110" s="58"/>
      <c r="H110" s="58"/>
      <c r="I110" s="58"/>
      <c r="J110" s="58"/>
      <c r="K110" s="58"/>
      <c r="L110" s="58"/>
      <c r="M110" s="58"/>
      <c r="N110" s="114"/>
    </row>
    <row r="111" spans="1:24">
      <c r="A111" s="113"/>
      <c r="B111" s="91" t="s">
        <v>445</v>
      </c>
      <c r="C111" s="58" t="s">
        <v>446</v>
      </c>
      <c r="D111" s="58"/>
      <c r="E111" s="58"/>
      <c r="F111" s="58"/>
      <c r="G111" s="58"/>
      <c r="H111" s="58"/>
      <c r="I111" s="58"/>
      <c r="J111" s="58"/>
      <c r="K111" s="58"/>
      <c r="L111" s="58"/>
      <c r="M111" s="58"/>
      <c r="N111" s="114"/>
    </row>
    <row r="112" spans="1:24">
      <c r="A112" s="116"/>
      <c r="B112" s="125"/>
      <c r="C112" s="117"/>
      <c r="D112" s="117"/>
      <c r="E112" s="117"/>
      <c r="F112" s="117"/>
      <c r="G112" s="117"/>
      <c r="H112" s="117"/>
      <c r="I112" s="117"/>
      <c r="J112" s="117"/>
      <c r="K112" s="117"/>
      <c r="L112" s="117"/>
      <c r="M112" s="117"/>
      <c r="N112" s="118"/>
    </row>
  </sheetData>
  <sortState ref="A2:N101">
    <sortCondition ref="A2:A101"/>
  </sortState>
  <mergeCells count="5">
    <mergeCell ref="T1:W1"/>
    <mergeCell ref="C1:E1"/>
    <mergeCell ref="F1:G1"/>
    <mergeCell ref="M1:N1"/>
    <mergeCell ref="P1:R1"/>
  </mergeCells>
  <hyperlinks>
    <hyperlink ref="C107" r:id="rId1" xr:uid="{00000000-0004-0000-0200-000000000000}"/>
    <hyperlink ref="C108" r:id="rId2" display="Piketty, T., &quot;On the Long-Run Evolution of Inheritance - France 1820-2050&quot;, Paris School of Economics, Working Paper, 2010, 424 pages" xr:uid="{00000000-0004-0000-0200-000001000000}"/>
    <hyperlink ref="G103" location="'Données Villa'!A1" display="Données Villa" xr:uid="{00000000-0004-0000-0200-000002000000}"/>
    <hyperlink ref="N103" location="'UK series'!A1" display="UK Series" xr:uid="{00000000-0004-0000-0200-000003000000}"/>
    <hyperlink ref="Q103" location="'Données Villa'!A1" display="Données Villa" xr:uid="{00000000-0004-0000-0200-000004000000}"/>
    <hyperlink ref="V103" location="'CSG - CRDS'!A1" display="Données CSG-CRDS (Pik10)" xr:uid="{00000000-0004-0000-0200-000005000000}"/>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dimension ref="A1:AM114"/>
  <sheetViews>
    <sheetView zoomScale="85" zoomScaleNormal="85" workbookViewId="0">
      <pane xSplit="1" ySplit="1" topLeftCell="G2" activePane="bottomRight" state="frozen"/>
      <selection pane="topRight" activeCell="B1" sqref="B1"/>
      <selection pane="bottomLeft" activeCell="A2" sqref="A2"/>
      <selection pane="bottomRight" activeCell="X30" sqref="X30"/>
    </sheetView>
  </sheetViews>
  <sheetFormatPr baseColWidth="10" defaultRowHeight="15"/>
  <cols>
    <col min="1" max="1" width="9" style="1" customWidth="1"/>
    <col min="2" max="2" width="11" style="3" bestFit="1" customWidth="1"/>
    <col min="4" max="4" width="12.85546875" bestFit="1" customWidth="1"/>
    <col min="5" max="7" width="14.140625" style="3" customWidth="1"/>
    <col min="8" max="9" width="14.85546875" style="3" bestFit="1" customWidth="1"/>
    <col min="10" max="10" width="14.85546875" style="3" customWidth="1"/>
    <col min="11" max="15" width="13" style="2" customWidth="1"/>
    <col min="16" max="16" width="11.85546875" style="2" customWidth="1"/>
    <col min="17" max="17" width="12.42578125" style="261" customWidth="1"/>
    <col min="18" max="19" width="12.42578125" style="262" customWidth="1"/>
    <col min="20" max="23" width="12.42578125" style="263" customWidth="1"/>
  </cols>
  <sheetData>
    <row r="1" spans="1:39" ht="90.75" thickBot="1">
      <c r="A1" s="9" t="s">
        <v>1</v>
      </c>
      <c r="B1" s="11" t="s">
        <v>0</v>
      </c>
      <c r="C1" s="10" t="s">
        <v>33</v>
      </c>
      <c r="D1" s="10" t="s">
        <v>2</v>
      </c>
      <c r="E1" s="11" t="s">
        <v>299</v>
      </c>
      <c r="F1" s="11" t="s">
        <v>301</v>
      </c>
      <c r="G1" s="11" t="s">
        <v>10</v>
      </c>
      <c r="H1" s="11" t="s">
        <v>11</v>
      </c>
      <c r="I1" s="11" t="s">
        <v>32</v>
      </c>
      <c r="J1" s="11" t="s">
        <v>300</v>
      </c>
      <c r="K1" s="12" t="s">
        <v>327</v>
      </c>
      <c r="L1" s="12" t="s">
        <v>328</v>
      </c>
      <c r="M1" s="12" t="s">
        <v>329</v>
      </c>
      <c r="N1" s="12" t="s">
        <v>330</v>
      </c>
      <c r="O1" s="12" t="s">
        <v>331</v>
      </c>
      <c r="P1" s="51" t="s">
        <v>6</v>
      </c>
      <c r="Q1" s="51" t="s">
        <v>36</v>
      </c>
      <c r="R1" s="51" t="s">
        <v>302</v>
      </c>
      <c r="S1" s="51" t="s">
        <v>303</v>
      </c>
      <c r="T1" s="51" t="s">
        <v>12</v>
      </c>
      <c r="U1" s="51" t="s">
        <v>34</v>
      </c>
      <c r="V1" s="51" t="s">
        <v>35</v>
      </c>
      <c r="W1" s="51" t="s">
        <v>304</v>
      </c>
      <c r="X1" s="51" t="s">
        <v>561</v>
      </c>
    </row>
    <row r="2" spans="1:39">
      <c r="A2" s="13">
        <v>2013</v>
      </c>
      <c r="B2" s="15">
        <f>6</f>
        <v>6</v>
      </c>
      <c r="C2" s="99">
        <v>0.49</v>
      </c>
      <c r="D2" s="14">
        <v>151200</v>
      </c>
      <c r="E2" s="81"/>
      <c r="F2" s="81"/>
      <c r="G2" s="81"/>
      <c r="H2" s="81"/>
      <c r="I2" s="81"/>
      <c r="J2" s="81"/>
      <c r="K2" s="232">
        <v>3.6379124969244003E-2</v>
      </c>
      <c r="L2" s="233">
        <v>8.344967544355246E-2</v>
      </c>
      <c r="M2" s="81"/>
      <c r="N2" s="232">
        <v>0.18569334631146836</v>
      </c>
      <c r="O2" s="233">
        <v>0.30181705951690702</v>
      </c>
      <c r="P2" s="82"/>
      <c r="Q2" s="264">
        <f>D2/Inflation!$E7</f>
        <v>151200</v>
      </c>
      <c r="R2" s="29"/>
      <c r="S2" s="29"/>
      <c r="T2" s="29"/>
      <c r="U2" s="29"/>
      <c r="V2" s="29"/>
      <c r="W2" s="29"/>
      <c r="X2" s="264">
        <f>D2/Inflation!$G7*Inflation!$F7</f>
        <v>151200</v>
      </c>
    </row>
    <row r="3" spans="1:39">
      <c r="A3" s="16">
        <v>2012</v>
      </c>
      <c r="B3" s="18">
        <f>6</f>
        <v>6</v>
      </c>
      <c r="C3" s="100">
        <v>0.45</v>
      </c>
      <c r="D3" s="17">
        <v>150000</v>
      </c>
      <c r="E3" s="83"/>
      <c r="F3" s="83"/>
      <c r="G3" s="83"/>
      <c r="H3" s="83"/>
      <c r="I3" s="83"/>
      <c r="J3" s="83"/>
      <c r="K3" s="232">
        <v>3.4292321652174003E-2</v>
      </c>
      <c r="L3" s="234">
        <v>8.035017015253007E-2</v>
      </c>
      <c r="M3" s="83"/>
      <c r="N3" s="232">
        <v>0.17734859738416109</v>
      </c>
      <c r="O3" s="234">
        <v>0.28982996940612799</v>
      </c>
      <c r="P3" s="84"/>
      <c r="Q3" s="264">
        <f>D3/Inflation!$E8</f>
        <v>151917.18911320844</v>
      </c>
      <c r="R3" s="29"/>
      <c r="S3" s="29"/>
      <c r="T3" s="29"/>
      <c r="U3" s="29"/>
      <c r="V3" s="29"/>
      <c r="W3" s="29"/>
      <c r="X3" s="264">
        <f>D3/Inflation!$G8*Inflation!$F8</f>
        <v>151349.99999999997</v>
      </c>
    </row>
    <row r="4" spans="1:39">
      <c r="A4" s="16">
        <v>2011</v>
      </c>
      <c r="B4" s="18">
        <f>5</f>
        <v>5</v>
      </c>
      <c r="C4" s="100">
        <v>0.45</v>
      </c>
      <c r="D4" s="4">
        <v>70830</v>
      </c>
      <c r="E4" s="83"/>
      <c r="F4" s="83"/>
      <c r="G4" s="83"/>
      <c r="H4" s="83"/>
      <c r="I4" s="83"/>
      <c r="J4" s="83"/>
      <c r="K4" s="232">
        <v>3.0925380066037199E-2</v>
      </c>
      <c r="L4" s="234">
        <v>7.5407458803096003E-2</v>
      </c>
      <c r="M4" s="83"/>
      <c r="N4" s="232">
        <v>0.16809661751409716</v>
      </c>
      <c r="O4" s="234">
        <v>0.26929759979248002</v>
      </c>
      <c r="P4" s="84"/>
      <c r="Q4" s="264">
        <f>D4/Inflation!$E9</f>
        <v>72399.559692988652</v>
      </c>
      <c r="R4" s="29"/>
      <c r="S4" s="29"/>
      <c r="T4" s="29"/>
      <c r="U4" s="29"/>
      <c r="V4" s="29"/>
      <c r="W4" s="29"/>
      <c r="X4" s="264">
        <f>D4/Inflation!$G9*Inflation!$F9</f>
        <v>72896.819399999993</v>
      </c>
    </row>
    <row r="5" spans="1:39">
      <c r="A5" s="16">
        <v>2010</v>
      </c>
      <c r="B5" s="18">
        <f>5</f>
        <v>5</v>
      </c>
      <c r="C5" s="100">
        <v>0.41</v>
      </c>
      <c r="D5" s="19">
        <v>70830</v>
      </c>
      <c r="E5" s="83"/>
      <c r="F5" s="83"/>
      <c r="G5" s="83"/>
      <c r="H5" s="83"/>
      <c r="I5" s="83"/>
      <c r="J5" s="83"/>
      <c r="K5" s="232">
        <v>2.9196510091423999E-2</v>
      </c>
      <c r="L5" s="234">
        <v>7.4543417169538995E-2</v>
      </c>
      <c r="M5" s="83"/>
      <c r="N5" s="232">
        <v>0.1677287281520477</v>
      </c>
      <c r="O5" s="234">
        <v>0.26797419786453203</v>
      </c>
      <c r="P5" s="84"/>
      <c r="Q5" s="264">
        <f>D5/Inflation!$E10</f>
        <v>72876.33673042641</v>
      </c>
      <c r="R5" s="29"/>
      <c r="S5" s="29"/>
      <c r="T5" s="29"/>
      <c r="U5" s="29"/>
      <c r="V5" s="29"/>
      <c r="W5" s="29"/>
      <c r="X5" s="264">
        <f>D5/Inflation!$G10*Inflation!$F10</f>
        <v>74427.652607399985</v>
      </c>
    </row>
    <row r="6" spans="1:39">
      <c r="A6" s="16">
        <v>2009</v>
      </c>
      <c r="B6" s="18">
        <f>5</f>
        <v>5</v>
      </c>
      <c r="C6" s="100">
        <f>0.4</f>
        <v>0.4</v>
      </c>
      <c r="D6" s="19">
        <v>69783</v>
      </c>
      <c r="E6" s="83"/>
      <c r="F6" s="83"/>
      <c r="G6" s="83"/>
      <c r="H6" s="83"/>
      <c r="I6" s="83"/>
      <c r="J6" s="83"/>
      <c r="K6" s="232">
        <v>3.0896127223968499E-2</v>
      </c>
      <c r="L6" s="234">
        <v>7.6882985011260618E-2</v>
      </c>
      <c r="M6" s="83"/>
      <c r="N6" s="232">
        <v>0.17019597359224922</v>
      </c>
      <c r="O6" s="234">
        <v>0.25869366526603699</v>
      </c>
      <c r="P6" s="84"/>
      <c r="Q6" s="264">
        <f>D6/Inflation!$E11</f>
        <v>71830.292370579322</v>
      </c>
      <c r="R6" s="29"/>
      <c r="S6" s="29"/>
      <c r="T6" s="29"/>
      <c r="U6" s="29"/>
      <c r="V6" s="29"/>
      <c r="W6" s="29"/>
      <c r="X6" s="264">
        <f>D6/Inflation!$G11*Inflation!$F11</f>
        <v>74427.384655241069</v>
      </c>
    </row>
    <row r="7" spans="1:39">
      <c r="A7" s="16">
        <v>2008</v>
      </c>
      <c r="B7" s="18">
        <f>5</f>
        <v>5</v>
      </c>
      <c r="C7" s="100">
        <f>0.4</f>
        <v>0.4</v>
      </c>
      <c r="D7" s="19">
        <f>69505</f>
        <v>69505</v>
      </c>
      <c r="E7" s="83"/>
      <c r="F7" s="83"/>
      <c r="G7" s="83"/>
      <c r="H7" s="83"/>
      <c r="I7" s="83"/>
      <c r="J7" s="83"/>
      <c r="K7" s="232">
        <v>3.0048964545130698E-2</v>
      </c>
      <c r="L7" s="234">
        <v>7.5489164901859682E-2</v>
      </c>
      <c r="M7" s="83"/>
      <c r="N7" s="232">
        <v>0.16848171814865245</v>
      </c>
      <c r="O7" s="234">
        <v>0.25770267844200101</v>
      </c>
      <c r="P7" s="84"/>
      <c r="Q7" s="264">
        <f>D7/Inflation!$E12</f>
        <v>72432.006961054271</v>
      </c>
      <c r="R7" s="29"/>
      <c r="S7" s="29"/>
      <c r="T7" s="29"/>
      <c r="U7" s="29"/>
      <c r="V7" s="29"/>
      <c r="W7" s="29"/>
      <c r="X7" s="264">
        <f>D7/Inflation!$G12*Inflation!$F12</f>
        <v>74205.013338964971</v>
      </c>
    </row>
    <row r="8" spans="1:39">
      <c r="A8" s="16">
        <v>2007</v>
      </c>
      <c r="B8" s="18">
        <f>5</f>
        <v>5</v>
      </c>
      <c r="C8" s="100">
        <f>0.4</f>
        <v>0.4</v>
      </c>
      <c r="D8" s="19">
        <v>67546</v>
      </c>
      <c r="E8" s="83"/>
      <c r="F8" s="83"/>
      <c r="G8" s="83"/>
      <c r="H8" s="83"/>
      <c r="I8" s="83"/>
      <c r="J8" s="83"/>
      <c r="K8" s="232">
        <v>3.0996313318610198E-2</v>
      </c>
      <c r="L8" s="234">
        <v>7.4613291497684794E-2</v>
      </c>
      <c r="M8" s="83"/>
      <c r="N8" s="232">
        <v>0.16638238747459319</v>
      </c>
      <c r="O8" s="234">
        <v>0.25361469388008101</v>
      </c>
      <c r="P8" s="84"/>
      <c r="Q8" s="264">
        <f>D8/Inflation!$E13</f>
        <v>70854.055923760447</v>
      </c>
      <c r="R8" s="29"/>
      <c r="S8" s="29"/>
      <c r="T8" s="29"/>
      <c r="U8" s="29"/>
      <c r="V8" s="29"/>
      <c r="W8" s="29"/>
      <c r="X8" s="264">
        <f>D8/Inflation!$G13*Inflation!$F13</f>
        <v>74132.722570484897</v>
      </c>
    </row>
    <row r="9" spans="1:39">
      <c r="A9" s="16">
        <v>2006</v>
      </c>
      <c r="B9" s="18">
        <f>5</f>
        <v>5</v>
      </c>
      <c r="C9" s="100">
        <f>0.4</f>
        <v>0.4</v>
      </c>
      <c r="D9" s="19">
        <v>66679</v>
      </c>
      <c r="E9" s="83"/>
      <c r="F9" s="83"/>
      <c r="G9" s="83"/>
      <c r="H9" s="83"/>
      <c r="I9" s="83"/>
      <c r="J9" s="83"/>
      <c r="K9" s="232">
        <v>3.1323004513979E-2</v>
      </c>
      <c r="L9" s="234">
        <v>7.4311829145299477E-2</v>
      </c>
      <c r="M9" s="83"/>
      <c r="N9" s="232">
        <v>0.16654903831981333</v>
      </c>
      <c r="O9" s="234">
        <v>0.25601562857627902</v>
      </c>
      <c r="P9" s="84"/>
      <c r="Q9" s="264">
        <f>D9/Inflation!$E14</f>
        <v>70436.269778234462</v>
      </c>
      <c r="R9" s="29"/>
      <c r="S9" s="29"/>
      <c r="T9" s="29"/>
      <c r="U9" s="29"/>
      <c r="V9" s="29"/>
      <c r="W9" s="29"/>
      <c r="X9" s="264">
        <f>D9/Inflation!$G14*Inflation!$F14</f>
        <v>74278.895055244167</v>
      </c>
    </row>
    <row r="10" spans="1:39">
      <c r="A10" s="16">
        <v>2005</v>
      </c>
      <c r="B10" s="18">
        <f>7</f>
        <v>7</v>
      </c>
      <c r="C10" s="100">
        <v>0.48089999999999999</v>
      </c>
      <c r="D10" s="17">
        <v>49624</v>
      </c>
      <c r="E10" s="83"/>
      <c r="F10" s="83"/>
      <c r="G10" s="83"/>
      <c r="H10" s="83"/>
      <c r="I10" s="83"/>
      <c r="J10" s="83"/>
      <c r="K10" s="232">
        <v>6.7445792257785797E-2</v>
      </c>
      <c r="L10" s="234">
        <v>0.11856781412275311</v>
      </c>
      <c r="M10" s="83"/>
      <c r="N10" s="232">
        <v>0.23636135104853614</v>
      </c>
      <c r="O10" s="234">
        <v>0.32058781385421797</v>
      </c>
      <c r="P10" s="84"/>
      <c r="Q10" s="264">
        <f>D10/Inflation!$E15</f>
        <v>52835.397079296534</v>
      </c>
      <c r="R10" s="29"/>
      <c r="S10" s="29"/>
      <c r="T10" s="29"/>
      <c r="U10" s="29"/>
      <c r="V10" s="29"/>
      <c r="W10" s="29"/>
      <c r="X10" s="264">
        <f>D10/Inflation!$G15*Inflation!$F15</f>
        <v>56164.491705529166</v>
      </c>
    </row>
    <row r="11" spans="1:39">
      <c r="A11" s="16">
        <v>2004</v>
      </c>
      <c r="B11" s="18">
        <f>7</f>
        <v>7</v>
      </c>
      <c r="C11" s="100">
        <v>0.48089999999999999</v>
      </c>
      <c r="D11" s="17">
        <f>48747</f>
        <v>48747</v>
      </c>
      <c r="E11" s="83"/>
      <c r="F11" s="83"/>
      <c r="G11" s="83"/>
      <c r="H11" s="83"/>
      <c r="I11" s="83"/>
      <c r="J11" s="83"/>
      <c r="K11" s="232">
        <v>6.8436764180660206E-2</v>
      </c>
      <c r="L11" s="234">
        <v>0.1205121796547185</v>
      </c>
      <c r="M11" s="83"/>
      <c r="N11" s="232">
        <v>0.24346834909075094</v>
      </c>
      <c r="O11" s="234">
        <v>0.33899390697479198</v>
      </c>
      <c r="P11" s="84"/>
      <c r="Q11" s="264">
        <f>D11/Inflation!$E16</f>
        <v>52382.24735236328</v>
      </c>
      <c r="R11" s="29"/>
      <c r="S11" s="29"/>
      <c r="T11" s="29"/>
      <c r="U11" s="29"/>
      <c r="V11" s="29"/>
      <c r="W11" s="29"/>
      <c r="X11" s="264">
        <f>D11/Inflation!$G16*Inflation!$F16</f>
        <v>56164.996488765122</v>
      </c>
    </row>
    <row r="12" spans="1:39">
      <c r="A12" s="16">
        <v>2003</v>
      </c>
      <c r="B12" s="18">
        <f>7</f>
        <v>7</v>
      </c>
      <c r="C12" s="100">
        <v>0.48089999999999999</v>
      </c>
      <c r="D12" s="17">
        <f>47932</f>
        <v>47932</v>
      </c>
      <c r="E12" s="83"/>
      <c r="F12" s="83"/>
      <c r="G12" s="83"/>
      <c r="H12" s="83"/>
      <c r="I12" s="83"/>
      <c r="J12" s="83"/>
      <c r="K12" s="232">
        <v>6.8970702588558197E-2</v>
      </c>
      <c r="L12" s="234">
        <v>0.12155591600380637</v>
      </c>
      <c r="M12" s="83"/>
      <c r="N12" s="232">
        <v>0.24604005615832161</v>
      </c>
      <c r="O12" s="234">
        <v>0.34441736340522799</v>
      </c>
      <c r="P12" s="84"/>
      <c r="Q12" s="264">
        <f>D12/Inflation!$E17</f>
        <v>51983.415440117329</v>
      </c>
      <c r="R12" s="29"/>
      <c r="S12" s="29"/>
      <c r="T12" s="29"/>
      <c r="U12" s="29"/>
      <c r="V12" s="29"/>
      <c r="W12" s="29"/>
      <c r="X12" s="264">
        <f>D12/Inflation!$G17*Inflation!$F17</f>
        <v>56385.720650402662</v>
      </c>
    </row>
    <row r="13" spans="1:39">
      <c r="A13" s="16">
        <v>2002</v>
      </c>
      <c r="B13" s="18">
        <f>7</f>
        <v>7</v>
      </c>
      <c r="C13" s="100">
        <f>49.58/100</f>
        <v>0.49579999999999996</v>
      </c>
      <c r="D13" s="20">
        <f>47131</f>
        <v>47131</v>
      </c>
      <c r="E13" s="83"/>
      <c r="F13" s="83"/>
      <c r="G13" s="83"/>
      <c r="H13" s="83"/>
      <c r="I13" s="83"/>
      <c r="J13" s="83"/>
      <c r="K13" s="232">
        <v>7.5803399085998494E-2</v>
      </c>
      <c r="L13" s="234">
        <v>0.12531343422318791</v>
      </c>
      <c r="M13" s="83"/>
      <c r="N13" s="232">
        <v>0.24396619308675149</v>
      </c>
      <c r="O13" s="234">
        <v>0.33781871199607799</v>
      </c>
      <c r="P13" s="84"/>
      <c r="Q13" s="264">
        <f>D13/Inflation!$E18</f>
        <v>51542.326571271573</v>
      </c>
      <c r="R13" s="29"/>
      <c r="S13" s="29"/>
      <c r="T13" s="29"/>
      <c r="U13" s="29"/>
      <c r="V13" s="29"/>
      <c r="W13" s="29"/>
      <c r="X13" s="264">
        <f>D13/Inflation!$G18*Inflation!$F18</f>
        <v>56607.761482383052</v>
      </c>
    </row>
    <row r="14" spans="1:39">
      <c r="A14" s="16">
        <v>2001</v>
      </c>
      <c r="B14" s="18">
        <f>7</f>
        <v>7</v>
      </c>
      <c r="C14" s="100">
        <f>52.75/100</f>
        <v>0.52749999999999997</v>
      </c>
      <c r="D14" s="17">
        <v>46343</v>
      </c>
      <c r="E14" s="83"/>
      <c r="F14" s="83"/>
      <c r="G14" s="83"/>
      <c r="H14" s="83"/>
      <c r="I14" s="83"/>
      <c r="J14" s="83"/>
      <c r="K14" s="232">
        <v>6.9912143051624298E-2</v>
      </c>
      <c r="L14" s="234">
        <v>0.12670365524172958</v>
      </c>
      <c r="M14" s="83"/>
      <c r="N14" s="232">
        <v>0.25243081122338379</v>
      </c>
      <c r="O14" s="234">
        <v>0.35755690932273898</v>
      </c>
      <c r="P14" s="84"/>
      <c r="Q14" s="264">
        <f>D14/Inflation!$E19</f>
        <v>51059.37262028391</v>
      </c>
      <c r="R14" s="29"/>
      <c r="S14" s="29"/>
      <c r="T14" s="29"/>
      <c r="U14" s="29"/>
      <c r="V14" s="29"/>
      <c r="W14" s="29"/>
      <c r="X14" s="264">
        <f>D14/Inflation!$G19*Inflation!$F19</f>
        <v>56718.881133336043</v>
      </c>
    </row>
    <row r="15" spans="1:39">
      <c r="A15" s="16">
        <v>2000</v>
      </c>
      <c r="B15" s="18">
        <f>7</f>
        <v>7</v>
      </c>
      <c r="C15" s="100">
        <f>53.25/100</f>
        <v>0.53249999999999997</v>
      </c>
      <c r="D15" s="21">
        <v>299200</v>
      </c>
      <c r="E15" s="83"/>
      <c r="F15" s="83"/>
      <c r="G15" s="83"/>
      <c r="H15" s="83"/>
      <c r="I15" s="83"/>
      <c r="J15" s="83"/>
      <c r="K15" s="232">
        <v>3.42619530856609E-2</v>
      </c>
      <c r="L15" s="234">
        <v>0.12313939087964541</v>
      </c>
      <c r="M15" s="83"/>
      <c r="N15" s="232">
        <v>0.24637864189995046</v>
      </c>
      <c r="O15" s="234">
        <v>0.35161328315734902</v>
      </c>
      <c r="P15" s="84"/>
      <c r="Q15" s="264">
        <f>D15/Inflation!$E20/6.55957</f>
        <v>50630.418159667919</v>
      </c>
      <c r="R15" s="29"/>
      <c r="S15" s="29"/>
      <c r="T15" s="29"/>
      <c r="U15" s="29"/>
      <c r="V15" s="29"/>
      <c r="W15" s="29"/>
      <c r="X15" s="264">
        <f>D15/Inflation!$G20*Inflation!$F20</f>
        <v>56774.155378348987</v>
      </c>
    </row>
    <row r="16" spans="1:39" ht="15.75">
      <c r="A16" s="16">
        <v>1999</v>
      </c>
      <c r="B16" s="18">
        <f>7</f>
        <v>7</v>
      </c>
      <c r="C16" s="100">
        <f>54/100</f>
        <v>0.54</v>
      </c>
      <c r="D16" s="21">
        <v>295070</v>
      </c>
      <c r="E16" s="83"/>
      <c r="F16" s="83"/>
      <c r="G16" s="83"/>
      <c r="H16" s="83"/>
      <c r="I16" s="83"/>
      <c r="J16" s="83"/>
      <c r="K16" s="232">
        <v>5.7716589421033901E-2</v>
      </c>
      <c r="L16" s="234">
        <v>0.13832054858734352</v>
      </c>
      <c r="M16" s="83"/>
      <c r="N16" s="232">
        <v>0.25578074725321925</v>
      </c>
      <c r="O16" s="234">
        <v>0.35698822140693698</v>
      </c>
      <c r="P16" s="84"/>
      <c r="Q16" s="264">
        <f>D16/Inflation!$E21/6.55957</f>
        <v>50040.357735153586</v>
      </c>
      <c r="R16" s="29"/>
      <c r="S16" s="29"/>
      <c r="T16" s="29"/>
      <c r="U16" s="29"/>
      <c r="V16" s="29"/>
      <c r="W16" s="29"/>
      <c r="X16" s="264">
        <f>D16/Inflation!$G21*Inflation!$F21</f>
        <v>56942.312760550645</v>
      </c>
      <c r="Y16" s="70"/>
      <c r="Z16" s="70"/>
      <c r="AA16" s="70"/>
      <c r="AB16" s="70"/>
      <c r="AC16" s="70"/>
      <c r="AD16" s="70"/>
      <c r="AE16" s="70"/>
      <c r="AF16" s="70"/>
      <c r="AG16" s="70"/>
      <c r="AH16" s="70"/>
      <c r="AI16" s="70"/>
      <c r="AJ16" s="70"/>
      <c r="AK16" s="70"/>
      <c r="AL16" s="70"/>
      <c r="AM16" s="70"/>
    </row>
    <row r="17" spans="1:39">
      <c r="A17" s="16">
        <v>1998</v>
      </c>
      <c r="B17" s="18">
        <f>7</f>
        <v>7</v>
      </c>
      <c r="C17" s="101">
        <v>0.54</v>
      </c>
      <c r="D17" s="21">
        <v>293600</v>
      </c>
      <c r="E17" s="24">
        <v>183466.82252342658</v>
      </c>
      <c r="F17" s="24">
        <v>241615.81234140656</v>
      </c>
      <c r="G17" s="24">
        <v>589167.87628391699</v>
      </c>
      <c r="H17" s="24">
        <v>441875.90721293777</v>
      </c>
      <c r="I17" s="24">
        <v>1199163.814961262</v>
      </c>
      <c r="J17" s="24">
        <v>3597816.6279430212</v>
      </c>
      <c r="K17" s="232">
        <v>5.0036605447530698E-2</v>
      </c>
      <c r="L17" s="231">
        <v>0.1354777191009594</v>
      </c>
      <c r="M17" s="34">
        <v>0.16598741647190163</v>
      </c>
      <c r="N17" s="232">
        <v>0.24950807040897732</v>
      </c>
      <c r="O17" s="231">
        <v>0.35401126742362998</v>
      </c>
      <c r="P17" s="30">
        <v>0.29018531711270101</v>
      </c>
      <c r="Q17" s="264">
        <f>D17/Inflation!$E22/6.55957</f>
        <v>49943.195344491032</v>
      </c>
      <c r="R17" s="265">
        <f>E17/Inflation!$G22*Inflation!$F22</f>
        <v>35582.269682651444</v>
      </c>
      <c r="S17" s="265">
        <f>F17/Inflation!$G22*Inflation!$F22</f>
        <v>46859.911105873449</v>
      </c>
      <c r="T17" s="265">
        <f>G17/Inflation!$G22*Inflation!$F22</f>
        <v>114265.51119133543</v>
      </c>
      <c r="U17" s="265">
        <f>H17/Inflation!$G22*Inflation!$F22</f>
        <v>85699.133393501586</v>
      </c>
      <c r="V17" s="265">
        <f>I17/Inflation!$G22*Inflation!$F22</f>
        <v>232570.4978739708</v>
      </c>
      <c r="W17" s="265">
        <f>J17/Inflation!$G22*Inflation!$F22</f>
        <v>697774.56089015619</v>
      </c>
      <c r="X17" s="264">
        <f>D17/Inflation!$G22*Inflation!$F22</f>
        <v>56941.926802555856</v>
      </c>
      <c r="Y17" s="72"/>
      <c r="Z17" s="72"/>
      <c r="AA17" s="72"/>
      <c r="AB17" s="72"/>
      <c r="AC17" s="72"/>
      <c r="AD17" s="72"/>
      <c r="AE17" s="72"/>
      <c r="AF17" s="71"/>
      <c r="AG17" s="72"/>
      <c r="AH17" s="72"/>
      <c r="AI17" s="72"/>
      <c r="AJ17" s="72"/>
      <c r="AK17" s="72"/>
      <c r="AL17" s="72"/>
      <c r="AM17" s="72"/>
    </row>
    <row r="18" spans="1:39">
      <c r="A18" s="16">
        <v>1997</v>
      </c>
      <c r="B18" s="18">
        <f>7</f>
        <v>7</v>
      </c>
      <c r="C18" s="101">
        <v>0.54</v>
      </c>
      <c r="D18" s="22">
        <v>291270</v>
      </c>
      <c r="E18" s="22">
        <v>178878.34809686962</v>
      </c>
      <c r="F18" s="22">
        <v>235141.15157737306</v>
      </c>
      <c r="G18" s="22">
        <v>571604.38855002308</v>
      </c>
      <c r="H18" s="22">
        <v>428703.29141251737</v>
      </c>
      <c r="I18" s="22">
        <v>1173206.7948114234</v>
      </c>
      <c r="J18" s="22">
        <v>3531709.7677096403</v>
      </c>
      <c r="K18" s="33">
        <v>3.2865404656514038E-2</v>
      </c>
      <c r="L18" s="33">
        <v>0.13183416878864476</v>
      </c>
      <c r="M18" s="33">
        <v>0.16183662186648834</v>
      </c>
      <c r="N18" s="33">
        <v>0.24132469608265406</v>
      </c>
      <c r="O18" s="33">
        <v>0.34052105811199068</v>
      </c>
      <c r="P18" s="31">
        <v>0.28615208390754993</v>
      </c>
      <c r="Q18" s="264">
        <f>D18/Inflation!$E23/6.55957</f>
        <v>49807.306851686837</v>
      </c>
      <c r="R18" s="265">
        <f>E18/Inflation!$G23*Inflation!$F23</f>
        <v>34935.209633928185</v>
      </c>
      <c r="S18" s="265">
        <f>F18/Inflation!$G23*Inflation!$F23</f>
        <v>45923.419526829624</v>
      </c>
      <c r="T18" s="265">
        <f>G18/Inflation!$G23*Inflation!$F23</f>
        <v>111635.19427658363</v>
      </c>
      <c r="U18" s="265">
        <f>H18/Inflation!$G23*Inflation!$F23</f>
        <v>83726.395707437739</v>
      </c>
      <c r="V18" s="265">
        <f>I18/Inflation!$G23*Inflation!$F23</f>
        <v>229129.04639800452</v>
      </c>
      <c r="W18" s="265">
        <f>J18/Inflation!$G23*Inflation!$F23</f>
        <v>689748.21387724602</v>
      </c>
      <c r="X18" s="264">
        <f>D18/Inflation!$G23*Inflation!$F23</f>
        <v>56885.467796045319</v>
      </c>
      <c r="Y18" s="72"/>
      <c r="Z18" s="72"/>
      <c r="AA18" s="72"/>
      <c r="AB18" s="72"/>
      <c r="AC18" s="72"/>
      <c r="AD18" s="72"/>
      <c r="AE18" s="72"/>
      <c r="AF18" s="71"/>
      <c r="AG18" s="72"/>
      <c r="AH18" s="72"/>
      <c r="AI18" s="72"/>
      <c r="AJ18" s="72"/>
      <c r="AK18" s="72"/>
      <c r="AL18" s="72"/>
      <c r="AM18" s="72"/>
    </row>
    <row r="19" spans="1:39">
      <c r="A19" s="16">
        <v>1996</v>
      </c>
      <c r="B19" s="18">
        <f>7</f>
        <v>7</v>
      </c>
      <c r="C19" s="101">
        <v>0.54</v>
      </c>
      <c r="D19" s="21">
        <v>288100</v>
      </c>
      <c r="E19" s="21">
        <v>176173.44194470279</v>
      </c>
      <c r="F19" s="21">
        <v>231321.78761790902</v>
      </c>
      <c r="G19" s="21">
        <v>562035.85382471269</v>
      </c>
      <c r="H19" s="21">
        <v>421526.89036853454</v>
      </c>
      <c r="I19" s="22">
        <v>1138011.8638284223</v>
      </c>
      <c r="J19" s="22">
        <v>3362497.8522610394</v>
      </c>
      <c r="K19" s="33">
        <v>3.3034452234491904E-2</v>
      </c>
      <c r="L19" s="33">
        <v>0.12861001801889815</v>
      </c>
      <c r="M19" s="33">
        <v>0.15842972085148857</v>
      </c>
      <c r="N19" s="33">
        <v>0.23778826756493193</v>
      </c>
      <c r="O19" s="33">
        <v>0.3382828473592186</v>
      </c>
      <c r="P19" s="31">
        <v>0.28271988893170791</v>
      </c>
      <c r="Q19" s="264">
        <f>D19/Inflation!$E24/6.55957</f>
        <v>49699.386628372304</v>
      </c>
      <c r="R19" s="265">
        <f>E19/Inflation!$G24*Inflation!$F24</f>
        <v>34819.820654935342</v>
      </c>
      <c r="S19" s="265">
        <f>F19/Inflation!$G24*Inflation!$F24</f>
        <v>45719.621922144215</v>
      </c>
      <c r="T19" s="265">
        <f>G19/Inflation!$G24*Inflation!$F24</f>
        <v>111083.64243665378</v>
      </c>
      <c r="U19" s="265">
        <f>H19/Inflation!$G24*Inflation!$F24</f>
        <v>83312.731827490352</v>
      </c>
      <c r="V19" s="265">
        <f>I19/Inflation!$G24*Inflation!$F24</f>
        <v>224922.48868096669</v>
      </c>
      <c r="W19" s="265">
        <f>J19/Inflation!$G24*Inflation!$F24</f>
        <v>664581.28351198451</v>
      </c>
      <c r="X19" s="264">
        <f>D19/Inflation!$G24*Inflation!$F24</f>
        <v>56941.558386737888</v>
      </c>
      <c r="Y19" s="72"/>
      <c r="Z19" s="72"/>
      <c r="AA19" s="72"/>
      <c r="AB19" s="72"/>
      <c r="AC19" s="72"/>
      <c r="AD19" s="72"/>
      <c r="AE19" s="72"/>
      <c r="AF19" s="71"/>
      <c r="AG19" s="72"/>
      <c r="AH19" s="72"/>
      <c r="AI19" s="72"/>
      <c r="AJ19" s="72"/>
      <c r="AK19" s="72"/>
      <c r="AL19" s="72"/>
      <c r="AM19" s="72"/>
    </row>
    <row r="20" spans="1:39">
      <c r="A20" s="16">
        <v>1995</v>
      </c>
      <c r="B20" s="18">
        <f>7</f>
        <v>7</v>
      </c>
      <c r="C20" s="101">
        <v>0.56799999999999995</v>
      </c>
      <c r="D20" s="21">
        <v>282730</v>
      </c>
      <c r="E20" s="22">
        <v>173847.52843164123</v>
      </c>
      <c r="F20" s="22">
        <v>227778.48734066662</v>
      </c>
      <c r="G20" s="22">
        <v>559553.95475107571</v>
      </c>
      <c r="H20" s="22">
        <v>419665.46606330684</v>
      </c>
      <c r="I20" s="22">
        <v>1138488.6581716458</v>
      </c>
      <c r="J20" s="22">
        <v>3363084.273886723</v>
      </c>
      <c r="K20" s="33">
        <v>3.8919190985049465E-2</v>
      </c>
      <c r="L20" s="33">
        <v>0.14091345758293067</v>
      </c>
      <c r="M20" s="33">
        <v>0.17233380649363472</v>
      </c>
      <c r="N20" s="33">
        <v>0.25616475485699119</v>
      </c>
      <c r="O20" s="33">
        <v>0.36110101437789555</v>
      </c>
      <c r="P20" s="31">
        <v>0.27395484370374551</v>
      </c>
      <c r="Q20" s="264">
        <f>D20/Inflation!$E25/6.55957</f>
        <v>49137.564837220758</v>
      </c>
      <c r="R20" s="265">
        <f>E20/Inflation!$G25*Inflation!$F25</f>
        <v>35047.31750917036</v>
      </c>
      <c r="S20" s="265">
        <f>F20/Inflation!$G25*Inflation!$F25</f>
        <v>45919.692040522154</v>
      </c>
      <c r="T20" s="265">
        <f>G20/Inflation!$G25*Inflation!$F25</f>
        <v>112804.96934636666</v>
      </c>
      <c r="U20" s="265">
        <f>H20/Inflation!$G25*Inflation!$F25</f>
        <v>84603.727009775001</v>
      </c>
      <c r="V20" s="265">
        <f>I20/Inflation!$G25*Inflation!$F25</f>
        <v>229517.05925011466</v>
      </c>
      <c r="W20" s="265">
        <f>J20/Inflation!$G25*Inflation!$F25</f>
        <v>677991.13062083174</v>
      </c>
      <c r="X20" s="264">
        <f>D20/Inflation!$G25*Inflation!$F25</f>
        <v>56997.808187212948</v>
      </c>
      <c r="Y20" s="72"/>
      <c r="Z20" s="72"/>
      <c r="AA20" s="72"/>
      <c r="AB20" s="72"/>
      <c r="AC20" s="72"/>
      <c r="AD20" s="72"/>
      <c r="AE20" s="72"/>
      <c r="AF20" s="71"/>
      <c r="AG20" s="72"/>
      <c r="AH20" s="72"/>
      <c r="AI20" s="72"/>
      <c r="AJ20" s="72"/>
      <c r="AK20" s="72"/>
      <c r="AL20" s="72"/>
      <c r="AM20" s="72"/>
    </row>
    <row r="21" spans="1:39">
      <c r="A21" s="16">
        <v>1994</v>
      </c>
      <c r="B21" s="18">
        <f>7</f>
        <v>7</v>
      </c>
      <c r="C21" s="101">
        <v>0.56799999999999995</v>
      </c>
      <c r="D21" s="22">
        <v>277730</v>
      </c>
      <c r="E21" s="21">
        <v>168250.50119778723</v>
      </c>
      <c r="F21" s="21">
        <v>223546.89920366573</v>
      </c>
      <c r="G21" s="21">
        <v>548683.69242859154</v>
      </c>
      <c r="H21" s="21">
        <v>411512.76932144369</v>
      </c>
      <c r="I21" s="22">
        <v>1127108.3876064413</v>
      </c>
      <c r="J21" s="22">
        <v>3344337.9237048849</v>
      </c>
      <c r="K21" s="33">
        <v>3.913049734637785E-2</v>
      </c>
      <c r="L21" s="33">
        <v>0.14110027002917347</v>
      </c>
      <c r="M21" s="33">
        <v>0.1719495793399114</v>
      </c>
      <c r="N21" s="33">
        <v>0.25272345266758989</v>
      </c>
      <c r="O21" s="33">
        <v>0.3593604317765311</v>
      </c>
      <c r="P21" s="31">
        <v>0.27000794886106927</v>
      </c>
      <c r="Q21" s="264">
        <f>D21/Inflation!$E26/6.55957</f>
        <v>48629.353619243157</v>
      </c>
      <c r="R21" s="265">
        <f>E21/Inflation!$G26*Inflation!$F26</f>
        <v>34495.590355404005</v>
      </c>
      <c r="S21" s="265">
        <f>F21/Inflation!$G26*Inflation!$F26</f>
        <v>45832.744659020726</v>
      </c>
      <c r="T21" s="265">
        <f>G21/Inflation!$G26*Inflation!$F26</f>
        <v>112493.97626731174</v>
      </c>
      <c r="U21" s="265">
        <f>H21/Inflation!$G26*Inflation!$F26</f>
        <v>84370.482200483806</v>
      </c>
      <c r="V21" s="265">
        <f>I21/Inflation!$G26*Inflation!$F26</f>
        <v>231085.60716443832</v>
      </c>
      <c r="W21" s="265">
        <f>J21/Inflation!$G26*Inflation!$F26</f>
        <v>685673.50590265775</v>
      </c>
      <c r="X21" s="264">
        <f>D21/Inflation!$G26*Inflation!$F26</f>
        <v>56941.644994828421</v>
      </c>
      <c r="Y21" s="72"/>
      <c r="Z21" s="72"/>
      <c r="AA21" s="72"/>
      <c r="AB21" s="72"/>
      <c r="AC21" s="72"/>
      <c r="AD21" s="72"/>
      <c r="AE21" s="72"/>
      <c r="AF21" s="71"/>
      <c r="AG21" s="72"/>
      <c r="AH21" s="72"/>
      <c r="AI21" s="72"/>
      <c r="AJ21" s="72"/>
      <c r="AK21" s="72"/>
      <c r="AL21" s="72"/>
      <c r="AM21" s="72"/>
    </row>
    <row r="22" spans="1:39">
      <c r="A22" s="16">
        <v>1993</v>
      </c>
      <c r="B22" s="18">
        <f>7</f>
        <v>7</v>
      </c>
      <c r="C22" s="101">
        <v>0.56799999999999995</v>
      </c>
      <c r="D22" s="22">
        <v>273900</v>
      </c>
      <c r="E22" s="22">
        <v>166696.919907086</v>
      </c>
      <c r="F22" s="22">
        <v>221361.58916436549</v>
      </c>
      <c r="G22" s="22">
        <v>546159.16657283111</v>
      </c>
      <c r="H22" s="22">
        <v>409619.37492962339</v>
      </c>
      <c r="I22" s="22">
        <v>1109646.6565547909</v>
      </c>
      <c r="J22" s="22">
        <v>3239799.6352273081</v>
      </c>
      <c r="K22" s="33">
        <v>3.8535974736880821E-2</v>
      </c>
      <c r="L22" s="33">
        <v>0.14442687651843336</v>
      </c>
      <c r="M22" s="33">
        <v>0.17654261126586782</v>
      </c>
      <c r="N22" s="33">
        <v>0.26199879085109223</v>
      </c>
      <c r="O22" s="33">
        <v>0.36862071985539308</v>
      </c>
      <c r="P22" s="31">
        <v>0.27591533251287254</v>
      </c>
      <c r="Q22" s="264">
        <f>D22/Inflation!$E27/6.55957</f>
        <v>48402.830734199539</v>
      </c>
      <c r="R22" s="265">
        <f>E22/Inflation!$G27*Inflation!$F27</f>
        <v>34758.077201875953</v>
      </c>
      <c r="S22" s="265">
        <f>F22/Inflation!$G27*Inflation!$F27</f>
        <v>46156.240979098613</v>
      </c>
      <c r="T22" s="265">
        <f>G22/Inflation!$G27*Inflation!$F27</f>
        <v>113879.98342639886</v>
      </c>
      <c r="U22" s="265">
        <f>H22/Inflation!$G27*Inflation!$F27</f>
        <v>85409.987569799137</v>
      </c>
      <c r="V22" s="265">
        <f>I22/Inflation!$G27*Inflation!$F27</f>
        <v>231373.10621475641</v>
      </c>
      <c r="W22" s="265">
        <f>J22/Inflation!$G27*Inflation!$F27</f>
        <v>675532.61273577681</v>
      </c>
      <c r="X22" s="264">
        <f>D22/Inflation!$G27*Inflation!$F27</f>
        <v>57111.057306279195</v>
      </c>
      <c r="Y22" s="72"/>
      <c r="Z22" s="72"/>
      <c r="AA22" s="72"/>
      <c r="AB22" s="72"/>
      <c r="AC22" s="72"/>
      <c r="AD22" s="72"/>
      <c r="AE22" s="72"/>
      <c r="AF22" s="71"/>
      <c r="AG22" s="72"/>
      <c r="AH22" s="72"/>
      <c r="AI22" s="72"/>
      <c r="AJ22" s="72"/>
      <c r="AK22" s="72"/>
      <c r="AL22" s="72"/>
      <c r="AM22" s="72"/>
    </row>
    <row r="23" spans="1:39">
      <c r="A23" s="16">
        <v>1992</v>
      </c>
      <c r="B23" s="18">
        <f>13</f>
        <v>13</v>
      </c>
      <c r="C23" s="101">
        <v>0.56799999999999995</v>
      </c>
      <c r="D23" s="22">
        <v>261290</v>
      </c>
      <c r="E23" s="21">
        <v>165269.68911670332</v>
      </c>
      <c r="F23" s="21">
        <v>219057.23198353886</v>
      </c>
      <c r="G23" s="21">
        <v>548711.51465487515</v>
      </c>
      <c r="H23" s="21">
        <v>411533.63599115639</v>
      </c>
      <c r="I23" s="22">
        <v>1120256.5469505496</v>
      </c>
      <c r="J23" s="22">
        <v>3269749.2433376652</v>
      </c>
      <c r="K23" s="33">
        <v>4.1677094823221204E-2</v>
      </c>
      <c r="L23" s="33">
        <v>0.15677478664232944</v>
      </c>
      <c r="M23" s="33">
        <v>0.19119145369862878</v>
      </c>
      <c r="N23" s="33">
        <v>0.27570909921963499</v>
      </c>
      <c r="O23" s="33">
        <v>0.38117608274420894</v>
      </c>
      <c r="P23" s="31">
        <v>0.27118411859881941</v>
      </c>
      <c r="Q23" s="264">
        <f>D23/Inflation!$E28/6.55957</f>
        <v>46664.154760282625</v>
      </c>
      <c r="R23" s="265">
        <f>E23/Inflation!$G28*Inflation!$F28</f>
        <v>35184.15460585551</v>
      </c>
      <c r="S23" s="265">
        <f>F23/Inflation!$G28*Inflation!$F28</f>
        <v>46634.948966335469</v>
      </c>
      <c r="T23" s="265">
        <f>G23/Inflation!$G28*Inflation!$F28</f>
        <v>116814.83077031506</v>
      </c>
      <c r="U23" s="265">
        <f>H23/Inflation!$G28*Inflation!$F28</f>
        <v>87611.123077736309</v>
      </c>
      <c r="V23" s="265">
        <f>I23/Inflation!$G28*Inflation!$F28</f>
        <v>238490.6739813452</v>
      </c>
      <c r="W23" s="265">
        <f>J23/Inflation!$G28*Inflation!$F28</f>
        <v>696094.74982877786</v>
      </c>
      <c r="X23" s="264">
        <f>D23/Inflation!$G28*Inflation!$F28</f>
        <v>55625.854965288068</v>
      </c>
      <c r="Y23" s="72"/>
      <c r="Z23" s="72"/>
      <c r="AA23" s="72"/>
      <c r="AB23" s="72"/>
      <c r="AC23" s="72"/>
      <c r="AD23" s="72"/>
      <c r="AE23" s="72"/>
      <c r="AF23" s="71"/>
      <c r="AG23" s="72"/>
      <c r="AH23" s="72"/>
      <c r="AI23" s="72"/>
      <c r="AJ23" s="72"/>
      <c r="AK23" s="72"/>
      <c r="AL23" s="72"/>
      <c r="AM23" s="72"/>
    </row>
    <row r="24" spans="1:39">
      <c r="A24" s="16">
        <v>1991</v>
      </c>
      <c r="B24" s="18">
        <f>13</f>
        <v>13</v>
      </c>
      <c r="C24" s="101">
        <v>0.56799999999999995</v>
      </c>
      <c r="D24" s="22">
        <v>254170</v>
      </c>
      <c r="E24" s="22">
        <v>162153.37469599207</v>
      </c>
      <c r="F24" s="22">
        <v>216876.25522366251</v>
      </c>
      <c r="G24" s="22">
        <v>546791.65418505017</v>
      </c>
      <c r="H24" s="22">
        <v>410093.74063878763</v>
      </c>
      <c r="I24" s="22">
        <v>1140909.4732635871</v>
      </c>
      <c r="J24" s="22">
        <v>3385695.9608763969</v>
      </c>
      <c r="K24" s="33">
        <v>4.2597360287516463E-2</v>
      </c>
      <c r="L24" s="33">
        <v>0.16226634151356767</v>
      </c>
      <c r="M24" s="33">
        <v>0.1978691734152325</v>
      </c>
      <c r="N24" s="33">
        <v>0.28479530710723705</v>
      </c>
      <c r="O24" s="33">
        <v>0.39032203797446413</v>
      </c>
      <c r="P24" s="31">
        <v>0.27894202862511142</v>
      </c>
      <c r="Q24" s="264">
        <f>D24/Inflation!$E29/6.55957</f>
        <v>46038.287235199823</v>
      </c>
      <c r="R24" s="265">
        <f>E24/Inflation!$G29*Inflation!$F29</f>
        <v>35349.221881597376</v>
      </c>
      <c r="S24" s="265">
        <f>F24/Inflation!$G29*Inflation!$F29</f>
        <v>47278.737683531406</v>
      </c>
      <c r="T24" s="265">
        <f>G24/Inflation!$G29*Inflation!$F29</f>
        <v>119199.85965775121</v>
      </c>
      <c r="U24" s="265">
        <f>H24/Inflation!$G29*Inflation!$F29</f>
        <v>89399.894743313416</v>
      </c>
      <c r="V24" s="265">
        <f>I24/Inflation!$G29*Inflation!$F29</f>
        <v>248716.76086188643</v>
      </c>
      <c r="W24" s="265">
        <f>J24/Inflation!$G29*Inflation!$F29</f>
        <v>738077.25537028827</v>
      </c>
      <c r="X24" s="264">
        <f>D24/Inflation!$G29*Inflation!$F29</f>
        <v>55408.724872302519</v>
      </c>
      <c r="Y24" s="72"/>
      <c r="Z24" s="72"/>
      <c r="AA24" s="72"/>
      <c r="AB24" s="72"/>
      <c r="AC24" s="72"/>
      <c r="AD24" s="72"/>
      <c r="AE24" s="72"/>
      <c r="AF24" s="71"/>
      <c r="AG24" s="72"/>
      <c r="AH24" s="72"/>
      <c r="AI24" s="72"/>
      <c r="AJ24" s="72"/>
      <c r="AK24" s="72"/>
      <c r="AL24" s="72"/>
      <c r="AM24" s="72"/>
    </row>
    <row r="25" spans="1:39">
      <c r="A25" s="16">
        <v>1990</v>
      </c>
      <c r="B25" s="18">
        <f>13</f>
        <v>13</v>
      </c>
      <c r="C25" s="101">
        <v>0.56799999999999995</v>
      </c>
      <c r="D25" s="22">
        <v>246770</v>
      </c>
      <c r="E25" s="21">
        <v>157427.06207742079</v>
      </c>
      <c r="F25" s="21">
        <v>210187.68839384071</v>
      </c>
      <c r="G25" s="21">
        <v>538271.18929019896</v>
      </c>
      <c r="H25" s="21">
        <v>403703.39196764922</v>
      </c>
      <c r="I25" s="22">
        <v>1154730.9763968301</v>
      </c>
      <c r="J25" s="22">
        <v>3504774.6272621886</v>
      </c>
      <c r="K25" s="33">
        <v>4.2372575209516851E-2</v>
      </c>
      <c r="L25" s="33">
        <v>0.16595909772014686</v>
      </c>
      <c r="M25" s="33">
        <v>0.2025189549960692</v>
      </c>
      <c r="N25" s="33">
        <v>0.2914720407242633</v>
      </c>
      <c r="O25" s="33">
        <v>0.39664304217819035</v>
      </c>
      <c r="P25" s="31">
        <v>0.28997433022476093</v>
      </c>
      <c r="Q25" s="264">
        <f>D25/Inflation!$E30/6.55957</f>
        <v>45374.471690084647</v>
      </c>
      <c r="R25" s="265">
        <f>E25/Inflation!$G30*Inflation!$F30</f>
        <v>35417.096505275927</v>
      </c>
      <c r="S25" s="265">
        <f>F25/Inflation!$G30*Inflation!$F30</f>
        <v>47286.899379501425</v>
      </c>
      <c r="T25" s="265">
        <f>G25/Inflation!$G30*Inflation!$F30</f>
        <v>121097.36665050111</v>
      </c>
      <c r="U25" s="265">
        <f>H25/Inflation!$G30*Inflation!$F30</f>
        <v>90823.024987875833</v>
      </c>
      <c r="V25" s="265">
        <f>I25/Inflation!$G30*Inflation!$F30</f>
        <v>259785.18489130706</v>
      </c>
      <c r="W25" s="265">
        <f>J25/Inflation!$G30*Inflation!$F30</f>
        <v>788485.40755935758</v>
      </c>
      <c r="X25" s="264">
        <f>D25/Inflation!$G30*Inflation!$F30</f>
        <v>55516.991737473778</v>
      </c>
      <c r="Y25" s="72"/>
      <c r="Z25" s="72"/>
      <c r="AA25" s="72"/>
      <c r="AB25" s="72"/>
      <c r="AC25" s="72"/>
      <c r="AD25" s="72"/>
      <c r="AE25" s="72"/>
      <c r="AF25" s="71"/>
      <c r="AG25" s="72"/>
      <c r="AH25" s="72"/>
      <c r="AI25" s="72"/>
      <c r="AJ25" s="72"/>
      <c r="AK25" s="72"/>
      <c r="AL25" s="72"/>
      <c r="AM25" s="72"/>
    </row>
    <row r="26" spans="1:39">
      <c r="A26" s="16">
        <v>1989</v>
      </c>
      <c r="B26" s="18">
        <f>13</f>
        <v>13</v>
      </c>
      <c r="C26" s="101">
        <v>0.56799999999999995</v>
      </c>
      <c r="D26" s="22">
        <v>239120</v>
      </c>
      <c r="E26" s="22">
        <v>150625.49074186891</v>
      </c>
      <c r="F26" s="22">
        <v>199653.57556296716</v>
      </c>
      <c r="G26" s="22">
        <v>515439.80007817579</v>
      </c>
      <c r="H26" s="22">
        <v>386579.85005863186</v>
      </c>
      <c r="I26" s="22">
        <v>1108002.8933928763</v>
      </c>
      <c r="J26" s="22">
        <v>3352151.7568369764</v>
      </c>
      <c r="K26" s="33">
        <v>4.104623737870481E-2</v>
      </c>
      <c r="L26" s="33">
        <v>0.16301736236253828</v>
      </c>
      <c r="M26" s="33">
        <v>0.19925008402251498</v>
      </c>
      <c r="N26" s="33">
        <v>0.28758006032508898</v>
      </c>
      <c r="O26" s="33">
        <v>0.39235358399069931</v>
      </c>
      <c r="P26" s="31">
        <v>0.29292198595236429</v>
      </c>
      <c r="Q26" s="264">
        <f>D26/Inflation!$E31/6.55957</f>
        <v>44673.541100217852</v>
      </c>
      <c r="R26" s="265">
        <f>E26/Inflation!$G31*Inflation!$F31</f>
        <v>35039.070572671815</v>
      </c>
      <c r="S26" s="265">
        <f>F26/Inflation!$G31*Inflation!$F31</f>
        <v>46444.168844075371</v>
      </c>
      <c r="T26" s="265">
        <f>G26/Inflation!$G31*Inflation!$F31</f>
        <v>119903.55312338127</v>
      </c>
      <c r="U26" s="265">
        <f>H26/Inflation!$G31*Inflation!$F31</f>
        <v>89927.66484253596</v>
      </c>
      <c r="V26" s="265">
        <f>I26/Inflation!$G31*Inflation!$F31</f>
        <v>257747.81801607728</v>
      </c>
      <c r="W26" s="265">
        <f>J26/Inflation!$G31*Inflation!$F31</f>
        <v>779790.20283761073</v>
      </c>
      <c r="X26" s="264">
        <f>D26/Inflation!$G31*Inflation!$F31</f>
        <v>55624.997562303877</v>
      </c>
      <c r="Y26" s="72"/>
      <c r="Z26" s="72"/>
      <c r="AA26" s="72"/>
      <c r="AB26" s="72"/>
      <c r="AC26" s="72"/>
      <c r="AD26" s="72"/>
      <c r="AE26" s="72"/>
      <c r="AF26" s="71"/>
      <c r="AG26" s="72"/>
      <c r="AH26" s="72"/>
      <c r="AI26" s="72"/>
      <c r="AJ26" s="72"/>
      <c r="AK26" s="72"/>
      <c r="AL26" s="72"/>
      <c r="AM26" s="72"/>
    </row>
    <row r="27" spans="1:39">
      <c r="A27" s="16">
        <v>1988</v>
      </c>
      <c r="B27" s="18">
        <f>13</f>
        <v>13</v>
      </c>
      <c r="C27" s="101">
        <v>0.56799999999999995</v>
      </c>
      <c r="D27" s="22">
        <v>231480</v>
      </c>
      <c r="E27" s="21">
        <v>142733.45148463061</v>
      </c>
      <c r="F27" s="21">
        <v>192530.23692792846</v>
      </c>
      <c r="G27" s="21">
        <v>486167.51986108982</v>
      </c>
      <c r="H27" s="21">
        <v>364625.63989581738</v>
      </c>
      <c r="I27" s="22">
        <v>1009567.8490172885</v>
      </c>
      <c r="J27" s="22">
        <v>2996756.3334125415</v>
      </c>
      <c r="K27" s="33">
        <v>3.9177628137872962E-2</v>
      </c>
      <c r="L27" s="33">
        <v>0.15944287062965368</v>
      </c>
      <c r="M27" s="33">
        <v>0.19490801976116048</v>
      </c>
      <c r="N27" s="33">
        <v>0.28197756238606858</v>
      </c>
      <c r="O27" s="33">
        <v>0.38831175817847507</v>
      </c>
      <c r="P27" s="31">
        <v>0.28719456481688493</v>
      </c>
      <c r="Q27" s="264">
        <f>D27/Inflation!$E32/6.55957</f>
        <v>43763.341860753542</v>
      </c>
      <c r="R27" s="265">
        <f>E27/Inflation!$G32*Inflation!$F32</f>
        <v>34398.509597540578</v>
      </c>
      <c r="S27" s="265">
        <f>F27/Inflation!$G32*Inflation!$F32</f>
        <v>46399.446898369431</v>
      </c>
      <c r="T27" s="265">
        <f>G27/Inflation!$G32*Inflation!$F32</f>
        <v>117165.51322767501</v>
      </c>
      <c r="U27" s="265">
        <f>H27/Inflation!$G32*Inflation!$F32</f>
        <v>87874.13492075626</v>
      </c>
      <c r="V27" s="265">
        <f>I27/Inflation!$G32*Inflation!$F32</f>
        <v>243304.06770503288</v>
      </c>
      <c r="W27" s="265">
        <f>J27/Inflation!$G32*Inflation!$F32</f>
        <v>722212.98107880331</v>
      </c>
      <c r="X27" s="264">
        <f>D27/Inflation!$G32*Inflation!$F32</f>
        <v>55786.270974440034</v>
      </c>
      <c r="Y27" s="72"/>
      <c r="Z27" s="72"/>
      <c r="AA27" s="72"/>
      <c r="AB27" s="72"/>
      <c r="AC27" s="72"/>
      <c r="AD27" s="72"/>
      <c r="AE27" s="72"/>
      <c r="AF27" s="71"/>
      <c r="AG27" s="72"/>
      <c r="AH27" s="72"/>
      <c r="AI27" s="72"/>
      <c r="AJ27" s="72"/>
      <c r="AK27" s="72"/>
      <c r="AL27" s="72"/>
      <c r="AM27" s="72"/>
    </row>
    <row r="28" spans="1:39">
      <c r="A28" s="16">
        <v>1987</v>
      </c>
      <c r="B28" s="18">
        <f>13</f>
        <v>13</v>
      </c>
      <c r="C28" s="101">
        <v>0.56799999999999995</v>
      </c>
      <c r="D28" s="22">
        <v>225610</v>
      </c>
      <c r="E28" s="22">
        <v>139690.46586868272</v>
      </c>
      <c r="F28" s="22">
        <v>183093.181933516</v>
      </c>
      <c r="G28" s="22">
        <v>467900.84933175473</v>
      </c>
      <c r="H28" s="22">
        <v>350925.63699881604</v>
      </c>
      <c r="I28" s="22">
        <v>961800.11238926358</v>
      </c>
      <c r="J28" s="22">
        <v>2760535.9006709857</v>
      </c>
      <c r="K28" s="33">
        <v>3.9271161710238763E-2</v>
      </c>
      <c r="L28" s="33">
        <v>0.1589168784081916</v>
      </c>
      <c r="M28" s="33">
        <v>0.1944818089131681</v>
      </c>
      <c r="N28" s="33">
        <v>0.28170589928981099</v>
      </c>
      <c r="O28" s="33">
        <v>0.39027407274980147</v>
      </c>
      <c r="P28" s="31">
        <v>0.2827303709823672</v>
      </c>
      <c r="Q28" s="264">
        <f>D28/Inflation!$E33/6.55957</f>
        <v>43240.913302709167</v>
      </c>
      <c r="R28" s="265">
        <f>E28/Inflation!$G33*Inflation!$F33</f>
        <v>34574.114637966537</v>
      </c>
      <c r="S28" s="265">
        <f>F28/Inflation!$G33*Inflation!$F33</f>
        <v>45316.511919648736</v>
      </c>
      <c r="T28" s="265">
        <f>G28/Inflation!$G33*Inflation!$F33</f>
        <v>115807.88641084191</v>
      </c>
      <c r="U28" s="265">
        <f>H28/Inflation!$G33*Inflation!$F33</f>
        <v>86855.914808131434</v>
      </c>
      <c r="V28" s="265">
        <f>I28/Inflation!$G33*Inflation!$F33</f>
        <v>238050.51502810253</v>
      </c>
      <c r="W28" s="265">
        <f>J28/Inflation!$G33*Inflation!$F33</f>
        <v>683246.9495931312</v>
      </c>
      <c r="X28" s="264">
        <f>D28/Inflation!$G33*Inflation!$F33</f>
        <v>55839.644853102152</v>
      </c>
      <c r="Y28" s="72"/>
      <c r="Z28" s="72"/>
      <c r="AA28" s="72"/>
      <c r="AB28" s="72"/>
      <c r="AC28" s="72"/>
      <c r="AD28" s="72"/>
      <c r="AE28" s="72"/>
      <c r="AF28" s="71"/>
      <c r="AG28" s="72"/>
      <c r="AH28" s="72"/>
      <c r="AI28" s="72"/>
      <c r="AJ28" s="72"/>
      <c r="AK28" s="72"/>
      <c r="AL28" s="72"/>
      <c r="AM28" s="72"/>
    </row>
    <row r="29" spans="1:39">
      <c r="A29" s="16">
        <v>1986</v>
      </c>
      <c r="B29" s="18">
        <f>13</f>
        <v>13</v>
      </c>
      <c r="C29" s="101">
        <v>0.57999999999999996</v>
      </c>
      <c r="D29" s="22">
        <v>218400</v>
      </c>
      <c r="E29" s="21">
        <v>137203.40723474426</v>
      </c>
      <c r="F29" s="21">
        <v>178891.1029859847</v>
      </c>
      <c r="G29" s="21">
        <v>454598.535059552</v>
      </c>
      <c r="H29" s="21">
        <v>340948.90129466401</v>
      </c>
      <c r="I29" s="22">
        <v>890687.68703346292</v>
      </c>
      <c r="J29" s="22">
        <v>2430227.5849396358</v>
      </c>
      <c r="K29" s="33">
        <v>4.2547653768478771E-2</v>
      </c>
      <c r="L29" s="33">
        <v>0.16377744410379763</v>
      </c>
      <c r="M29" s="33">
        <v>0.19969236794448492</v>
      </c>
      <c r="N29" s="33">
        <v>0.28696758523756427</v>
      </c>
      <c r="O29" s="33">
        <v>0.39706949327931684</v>
      </c>
      <c r="P29" s="31">
        <v>0.26480842733732185</v>
      </c>
      <c r="Q29" s="264">
        <f>D29/Inflation!$E34/6.55957</f>
        <v>42359.582851099563</v>
      </c>
      <c r="R29" s="265">
        <f>E29/Inflation!$G34*Inflation!$F34</f>
        <v>35011.269926576831</v>
      </c>
      <c r="S29" s="265">
        <f>F29/Inflation!$G34*Inflation!$F34</f>
        <v>45649.046334465398</v>
      </c>
      <c r="T29" s="265">
        <f>G29/Inflation!$G34*Inflation!$F34</f>
        <v>116003.47498634073</v>
      </c>
      <c r="U29" s="265">
        <f>H29/Inflation!$G34*Inflation!$F34</f>
        <v>87002.606239755536</v>
      </c>
      <c r="V29" s="265">
        <f>I29/Inflation!$G34*Inflation!$F34</f>
        <v>227283.76546548435</v>
      </c>
      <c r="W29" s="265">
        <f>J29/Inflation!$G34*Inflation!$F34</f>
        <v>620140.2404953409</v>
      </c>
      <c r="X29" s="264">
        <f>D29/Inflation!$G34*Inflation!$F34</f>
        <v>55730.841573648999</v>
      </c>
      <c r="Y29" s="72"/>
      <c r="Z29" s="72"/>
      <c r="AA29" s="72"/>
      <c r="AB29" s="72"/>
      <c r="AC29" s="72"/>
      <c r="AD29" s="72"/>
      <c r="AE29" s="72"/>
      <c r="AF29" s="71"/>
      <c r="AG29" s="72"/>
      <c r="AH29" s="72"/>
      <c r="AI29" s="72"/>
      <c r="AJ29" s="72"/>
      <c r="AK29" s="72"/>
      <c r="AL29" s="72"/>
      <c r="AM29" s="72"/>
    </row>
    <row r="30" spans="1:39">
      <c r="A30" s="16">
        <v>1985</v>
      </c>
      <c r="B30" s="18">
        <f>14</f>
        <v>14</v>
      </c>
      <c r="C30" s="101">
        <v>0.65</v>
      </c>
      <c r="D30" s="22">
        <v>241740</v>
      </c>
      <c r="E30" s="22">
        <v>131608.40401381344</v>
      </c>
      <c r="F30" s="22">
        <v>173130.74185646494</v>
      </c>
      <c r="G30" s="22">
        <v>429914.03349620901</v>
      </c>
      <c r="H30" s="22">
        <v>322435.52512215677</v>
      </c>
      <c r="I30" s="22">
        <v>822383.32232316036</v>
      </c>
      <c r="J30" s="22">
        <v>2184914.6190384785</v>
      </c>
      <c r="K30" s="33">
        <v>4.5285842542468091E-2</v>
      </c>
      <c r="L30" s="33">
        <v>0.16925885902825491</v>
      </c>
      <c r="M30" s="33">
        <v>0.20635987388042526</v>
      </c>
      <c r="N30" s="33">
        <v>0.30130257145991401</v>
      </c>
      <c r="O30" s="33">
        <v>0.4335016320024912</v>
      </c>
      <c r="P30" s="31">
        <v>0.25887406692396281</v>
      </c>
      <c r="Q30" s="264">
        <f>D30/Inflation!$E35/6.55957</f>
        <v>48119.057032308068</v>
      </c>
      <c r="R30" s="265">
        <f>E30/Inflation!$G35*Inflation!$F35</f>
        <v>34490.304880625925</v>
      </c>
      <c r="S30" s="265">
        <f>F30/Inflation!$G35*Inflation!$F35</f>
        <v>45371.966293365862</v>
      </c>
      <c r="T30" s="265">
        <f>G30/Inflation!$G35*Inflation!$F35</f>
        <v>112666.55954727301</v>
      </c>
      <c r="U30" s="265">
        <f>H30/Inflation!$G35*Inflation!$F35</f>
        <v>84499.919660454761</v>
      </c>
      <c r="V30" s="265">
        <f>I30/Inflation!$G35*Inflation!$F35</f>
        <v>215520.06293375298</v>
      </c>
      <c r="W30" s="265">
        <f>J30/Inflation!$G35*Inflation!$F35</f>
        <v>572595.43502149195</v>
      </c>
      <c r="X30" s="264">
        <f>D30/Inflation!$G35*Inflation!$F35</f>
        <v>63352.233197565401</v>
      </c>
      <c r="Y30" s="72"/>
      <c r="Z30" s="72"/>
      <c r="AA30" s="72"/>
      <c r="AB30" s="72"/>
      <c r="AC30" s="72"/>
      <c r="AD30" s="72"/>
      <c r="AE30" s="72"/>
      <c r="AF30" s="71"/>
      <c r="AG30" s="72"/>
      <c r="AH30" s="72"/>
      <c r="AI30" s="72"/>
      <c r="AJ30" s="72"/>
      <c r="AK30" s="72"/>
      <c r="AL30" s="72"/>
      <c r="AM30" s="72"/>
    </row>
    <row r="31" spans="1:39">
      <c r="A31" s="16">
        <v>1984</v>
      </c>
      <c r="B31" s="18">
        <f>14</f>
        <v>14</v>
      </c>
      <c r="C31" s="101">
        <v>0.67</v>
      </c>
      <c r="D31" s="22">
        <v>228920</v>
      </c>
      <c r="E31" s="21">
        <v>124676.71229832865</v>
      </c>
      <c r="F31" s="21">
        <v>162869.32328102918</v>
      </c>
      <c r="G31" s="21">
        <v>406037.70886410144</v>
      </c>
      <c r="H31" s="21">
        <v>304528.28164807608</v>
      </c>
      <c r="I31" s="22">
        <v>761506.82261862373</v>
      </c>
      <c r="J31" s="22">
        <v>2013474.6859037639</v>
      </c>
      <c r="K31" s="33">
        <v>4.6850321104717152E-2</v>
      </c>
      <c r="L31" s="33">
        <v>0.17369710842219241</v>
      </c>
      <c r="M31" s="33">
        <v>0.21172092808133972</v>
      </c>
      <c r="N31" s="33">
        <v>0.30914937553092531</v>
      </c>
      <c r="O31" s="33">
        <v>0.44684277819560397</v>
      </c>
      <c r="P31" s="31">
        <v>0.25395677987797266</v>
      </c>
      <c r="Q31" s="264">
        <f>D31/Inflation!$E36/6.55957</f>
        <v>47114.326991229289</v>
      </c>
      <c r="R31" s="265">
        <f>E31/Inflation!$G36*Inflation!$F36</f>
        <v>34568.809235689572</v>
      </c>
      <c r="S31" s="265">
        <f>F31/Inflation!$G36*Inflation!$F36</f>
        <v>45158.381730308327</v>
      </c>
      <c r="T31" s="265">
        <f>G31/Inflation!$G36*Inflation!$F36</f>
        <v>112581.0894550493</v>
      </c>
      <c r="U31" s="265">
        <f>H31/Inflation!$G36*Inflation!$F36</f>
        <v>84435.817091286968</v>
      </c>
      <c r="V31" s="265">
        <f>I31/Inflation!$G36*Inflation!$F36</f>
        <v>211141.14735228056</v>
      </c>
      <c r="W31" s="265">
        <f>J31/Inflation!$G36*Inflation!$F36</f>
        <v>558271.23634242848</v>
      </c>
      <c r="X31" s="264">
        <f>D31/Inflation!$G36*Inflation!$F36</f>
        <v>63472.092456998005</v>
      </c>
      <c r="Y31" s="72"/>
      <c r="Z31" s="72"/>
      <c r="AA31" s="72"/>
      <c r="AB31" s="72"/>
      <c r="AC31" s="72"/>
      <c r="AD31" s="72"/>
      <c r="AE31" s="72"/>
      <c r="AF31" s="71"/>
      <c r="AG31" s="72"/>
      <c r="AH31" s="72"/>
      <c r="AI31" s="72"/>
      <c r="AJ31" s="72"/>
      <c r="AK31" s="72"/>
      <c r="AL31" s="72"/>
      <c r="AM31" s="72"/>
    </row>
    <row r="32" spans="1:39">
      <c r="A32" s="16">
        <v>1983</v>
      </c>
      <c r="B32" s="18">
        <f>14</f>
        <v>14</v>
      </c>
      <c r="C32" s="101">
        <v>0.70199999999999996</v>
      </c>
      <c r="D32" s="22">
        <v>212750</v>
      </c>
      <c r="E32" s="22">
        <v>116974.67513559558</v>
      </c>
      <c r="F32" s="22">
        <v>152279.06387981906</v>
      </c>
      <c r="G32" s="22">
        <v>379127.60257936059</v>
      </c>
      <c r="H32" s="22">
        <v>284345.70193452045</v>
      </c>
      <c r="I32" s="22">
        <v>715319.00341259397</v>
      </c>
      <c r="J32" s="22">
        <v>1864486.2660860948</v>
      </c>
      <c r="K32" s="33">
        <v>5.0457409755072256E-2</v>
      </c>
      <c r="L32" s="33">
        <v>0.18417617350836507</v>
      </c>
      <c r="M32" s="33">
        <v>0.22422275291853874</v>
      </c>
      <c r="N32" s="33">
        <v>0.32681871036590238</v>
      </c>
      <c r="O32" s="33">
        <v>0.47063128058294768</v>
      </c>
      <c r="P32" s="31">
        <v>0.25076189890994222</v>
      </c>
      <c r="Q32" s="264">
        <f>D32/Inflation!$E37/6.55957</f>
        <v>45748.265416509275</v>
      </c>
      <c r="R32" s="265">
        <f>E32/Inflation!$G37*Inflation!$F37</f>
        <v>34833.347119467639</v>
      </c>
      <c r="S32" s="265">
        <f>F32/Inflation!$G37*Inflation!$F37</f>
        <v>45346.477645734361</v>
      </c>
      <c r="T32" s="265">
        <f>G32/Inflation!$G37*Inflation!$F37</f>
        <v>112898.65407114731</v>
      </c>
      <c r="U32" s="265">
        <f>H32/Inflation!$G37*Inflation!$F37</f>
        <v>84673.990553360491</v>
      </c>
      <c r="V32" s="265">
        <f>I32/Inflation!$G37*Inflation!$F37</f>
        <v>213011.53534420265</v>
      </c>
      <c r="W32" s="265">
        <f>J32/Inflation!$G37*Inflation!$F37</f>
        <v>555216.73585134652</v>
      </c>
      <c r="X32" s="264">
        <f>D32/Inflation!$G37*Inflation!$F37</f>
        <v>63353.837837773346</v>
      </c>
      <c r="Y32" s="72"/>
      <c r="Z32" s="72"/>
      <c r="AA32" s="72"/>
      <c r="AB32" s="72"/>
      <c r="AC32" s="72"/>
      <c r="AD32" s="72"/>
      <c r="AE32" s="72"/>
      <c r="AF32" s="71"/>
      <c r="AG32" s="72"/>
      <c r="AH32" s="72"/>
      <c r="AI32" s="72"/>
      <c r="AJ32" s="72"/>
      <c r="AK32" s="72"/>
      <c r="AL32" s="72"/>
      <c r="AM32" s="72"/>
    </row>
    <row r="33" spans="1:39">
      <c r="A33" s="16">
        <v>1982</v>
      </c>
      <c r="B33" s="18">
        <f>14</f>
        <v>14</v>
      </c>
      <c r="C33" s="101">
        <v>0.69599999999999995</v>
      </c>
      <c r="D33" s="22">
        <v>195000</v>
      </c>
      <c r="E33" s="21">
        <v>103040.32370521131</v>
      </c>
      <c r="F33" s="21">
        <v>134672.17630310258</v>
      </c>
      <c r="G33" s="21">
        <v>340476.03240587807</v>
      </c>
      <c r="H33" s="21">
        <v>255357.02430440858</v>
      </c>
      <c r="I33" s="22">
        <v>669522.84234700538</v>
      </c>
      <c r="J33" s="22">
        <v>1813942.1289349259</v>
      </c>
      <c r="K33" s="33">
        <v>4.8532132001972483E-2</v>
      </c>
      <c r="L33" s="33">
        <v>0.18691267398715322</v>
      </c>
      <c r="M33" s="33">
        <v>0.22900015996899931</v>
      </c>
      <c r="N33" s="33">
        <v>0.34198329183601955</v>
      </c>
      <c r="O33" s="33">
        <v>0.49626233565886047</v>
      </c>
      <c r="P33" s="31">
        <v>0.26880967086075219</v>
      </c>
      <c r="Q33" s="264">
        <f>D33/Inflation!$E38/6.55957</f>
        <v>44281.50442737672</v>
      </c>
      <c r="R33" s="265">
        <f>E33/Inflation!$G38*Inflation!$F38</f>
        <v>33629.555604294743</v>
      </c>
      <c r="S33" s="265">
        <f>F33/Inflation!$G38*Inflation!$F38</f>
        <v>43953.330875527114</v>
      </c>
      <c r="T33" s="265">
        <f>G33/Inflation!$G38*Inflation!$F38</f>
        <v>111122.10493903994</v>
      </c>
      <c r="U33" s="265">
        <f>H33/Inflation!$G38*Inflation!$F38</f>
        <v>83341.578704279964</v>
      </c>
      <c r="V33" s="265">
        <f>I33/Inflation!$G38*Inflation!$F38</f>
        <v>218514.02291271466</v>
      </c>
      <c r="W33" s="265">
        <f>J33/Inflation!$G38*Inflation!$F38</f>
        <v>592021.31257381395</v>
      </c>
      <c r="X33" s="264">
        <f>D33/Inflation!$G38*Inflation!$F38</f>
        <v>63642.689648361549</v>
      </c>
      <c r="Y33" s="72"/>
      <c r="Z33" s="72"/>
      <c r="AA33" s="72"/>
      <c r="AB33" s="72"/>
      <c r="AC33" s="72"/>
      <c r="AD33" s="72"/>
      <c r="AE33" s="72"/>
      <c r="AF33" s="71"/>
      <c r="AG33" s="72"/>
      <c r="AH33" s="72"/>
      <c r="AI33" s="72"/>
      <c r="AJ33" s="72"/>
      <c r="AK33" s="72"/>
      <c r="AL33" s="72"/>
      <c r="AM33" s="72"/>
    </row>
    <row r="34" spans="1:39">
      <c r="A34" s="16">
        <v>1981</v>
      </c>
      <c r="B34" s="18">
        <f>13</f>
        <v>13</v>
      </c>
      <c r="C34" s="101">
        <v>0.66</v>
      </c>
      <c r="D34" s="22">
        <v>153200</v>
      </c>
      <c r="E34" s="22">
        <v>91939.906350040794</v>
      </c>
      <c r="F34" s="22">
        <v>122480.96569650254</v>
      </c>
      <c r="G34" s="22">
        <v>317179.9537797072</v>
      </c>
      <c r="H34" s="22">
        <v>237884.96533478043</v>
      </c>
      <c r="I34" s="22">
        <v>634992.96321600501</v>
      </c>
      <c r="J34" s="22">
        <v>1777048.7836437344</v>
      </c>
      <c r="K34" s="33">
        <v>4.8876616040482525E-2</v>
      </c>
      <c r="L34" s="33">
        <v>0.19231703209403225</v>
      </c>
      <c r="M34" s="33">
        <v>0.23626566502095575</v>
      </c>
      <c r="N34" s="33">
        <v>0.34717901605605456</v>
      </c>
      <c r="O34" s="33">
        <v>0.48152982352049689</v>
      </c>
      <c r="P34" s="31">
        <v>0.28207416982014283</v>
      </c>
      <c r="Q34" s="264">
        <f>D34/Inflation!$E39/6.55957</f>
        <v>37032.425336603876</v>
      </c>
      <c r="R34" s="265">
        <f>E34/Inflation!$G39*Inflation!$F39</f>
        <v>33547.470109841073</v>
      </c>
      <c r="S34" s="265">
        <f>F34/Inflation!$G39*Inflation!$F39</f>
        <v>44691.43703588366</v>
      </c>
      <c r="T34" s="265">
        <f>G34/Inflation!$G39*Inflation!$F39</f>
        <v>115734.12940354577</v>
      </c>
      <c r="U34" s="265">
        <f>H34/Inflation!$G39*Inflation!$F39</f>
        <v>86800.597052659345</v>
      </c>
      <c r="V34" s="265">
        <f>I34/Inflation!$G39*Inflation!$F39</f>
        <v>231699.25116460474</v>
      </c>
      <c r="W34" s="265">
        <f>J34/Inflation!$G39*Inflation!$F39</f>
        <v>648418.008237303</v>
      </c>
      <c r="X34" s="264">
        <f>D34/Inflation!$G39*Inflation!$F39</f>
        <v>55900.344310339533</v>
      </c>
      <c r="Y34" s="72"/>
      <c r="Z34" s="72"/>
      <c r="AA34" s="72"/>
      <c r="AB34" s="72"/>
      <c r="AC34" s="72"/>
      <c r="AD34" s="72"/>
      <c r="AE34" s="72"/>
      <c r="AF34" s="71"/>
      <c r="AG34" s="72"/>
      <c r="AH34" s="72"/>
      <c r="AI34" s="72"/>
      <c r="AJ34" s="72"/>
      <c r="AK34" s="72"/>
      <c r="AL34" s="72"/>
      <c r="AM34" s="72"/>
    </row>
    <row r="35" spans="1:39">
      <c r="A35" s="16">
        <v>1980</v>
      </c>
      <c r="B35" s="18">
        <f>13</f>
        <v>13</v>
      </c>
      <c r="C35" s="101">
        <v>0.75</v>
      </c>
      <c r="D35" s="22">
        <v>135000</v>
      </c>
      <c r="E35" s="21">
        <v>80485.231055656317</v>
      </c>
      <c r="F35" s="21">
        <v>106476.16741339002</v>
      </c>
      <c r="G35" s="21">
        <v>280315.04729396012</v>
      </c>
      <c r="H35" s="21">
        <v>210236.28547047012</v>
      </c>
      <c r="I35" s="22">
        <v>567647.73294303345</v>
      </c>
      <c r="J35" s="22">
        <v>1576550.3268826643</v>
      </c>
      <c r="K35" s="33">
        <v>4.7956982811307947E-2</v>
      </c>
      <c r="L35" s="33">
        <v>0.18784002350426626</v>
      </c>
      <c r="M35" s="33">
        <v>0.22934748514291475</v>
      </c>
      <c r="N35" s="33">
        <v>0.34141243807142041</v>
      </c>
      <c r="O35" s="33">
        <v>0.51974583717518108</v>
      </c>
      <c r="P35" s="31">
        <v>0.28676757903834366</v>
      </c>
      <c r="Q35" s="264">
        <f>D35/Inflation!$E40/6.55957</f>
        <v>34771.937506064904</v>
      </c>
      <c r="R35" s="265">
        <f>E35/Inflation!$G40*Inflation!$F40</f>
        <v>33303.123453316897</v>
      </c>
      <c r="S35" s="265">
        <f>F35/Inflation!$G40*Inflation!$F40</f>
        <v>44057.635192127105</v>
      </c>
      <c r="T35" s="265">
        <f>G35/Inflation!$G40*Inflation!$F40</f>
        <v>115988.56713721329</v>
      </c>
      <c r="U35" s="265">
        <f>H35/Inflation!$G40*Inflation!$F40</f>
        <v>86991.425352909981</v>
      </c>
      <c r="V35" s="265">
        <f>I35/Inflation!$G40*Inflation!$F40</f>
        <v>234880.88783797735</v>
      </c>
      <c r="W35" s="265">
        <f>J35/Inflation!$G40*Inflation!$F40</f>
        <v>652343.90804237628</v>
      </c>
      <c r="X35" s="264">
        <f>D35/Inflation!$G40*Inflation!$F40</f>
        <v>55860.206987401296</v>
      </c>
      <c r="Y35" s="72"/>
      <c r="Z35" s="72"/>
      <c r="AA35" s="72"/>
      <c r="AB35" s="72"/>
      <c r="AC35" s="72"/>
      <c r="AD35" s="72"/>
      <c r="AE35" s="72"/>
      <c r="AF35" s="71"/>
      <c r="AG35" s="72"/>
      <c r="AH35" s="72"/>
      <c r="AI35" s="72"/>
      <c r="AJ35" s="72"/>
      <c r="AK35" s="72"/>
      <c r="AL35" s="72"/>
      <c r="AM35" s="72"/>
    </row>
    <row r="36" spans="1:39">
      <c r="A36" s="16">
        <v>1979</v>
      </c>
      <c r="B36" s="18">
        <f>13</f>
        <v>13</v>
      </c>
      <c r="C36" s="101">
        <v>0.6</v>
      </c>
      <c r="D36" s="22">
        <v>125050</v>
      </c>
      <c r="E36" s="22">
        <v>70984.26677650788</v>
      </c>
      <c r="F36" s="22">
        <v>93526.406394798643</v>
      </c>
      <c r="G36" s="22">
        <v>252396.96825758996</v>
      </c>
      <c r="H36" s="22">
        <v>189297.72619319247</v>
      </c>
      <c r="I36" s="22">
        <v>514351.25694801635</v>
      </c>
      <c r="J36" s="22">
        <v>1434948.9679266564</v>
      </c>
      <c r="K36" s="33">
        <v>4.9026266419681323E-2</v>
      </c>
      <c r="L36" s="33">
        <v>0.17945108936376805</v>
      </c>
      <c r="M36" s="33">
        <v>0.21717015566132314</v>
      </c>
      <c r="N36" s="33">
        <v>0.31035565364612472</v>
      </c>
      <c r="O36" s="33">
        <v>0.43345573576436874</v>
      </c>
      <c r="P36" s="31">
        <v>0.2713342157872462</v>
      </c>
      <c r="Q36" s="264">
        <f>D36/Inflation!$E41/6.55957</f>
        <v>33848.161761932148</v>
      </c>
      <c r="R36" s="265">
        <f>E36/Inflation!$G41*Inflation!$F41</f>
        <v>33366.388655870782</v>
      </c>
      <c r="S36" s="265">
        <f>F36/Inflation!$G41*Inflation!$F41</f>
        <v>43962.39571201065</v>
      </c>
      <c r="T36" s="265">
        <f>G36/Inflation!$G41*Inflation!$F41</f>
        <v>118640.02716209408</v>
      </c>
      <c r="U36" s="265">
        <f>H36/Inflation!$G41*Inflation!$F41</f>
        <v>88980.020371570543</v>
      </c>
      <c r="V36" s="265">
        <f>I36/Inflation!$G41*Inflation!$F41</f>
        <v>241772.50430715046</v>
      </c>
      <c r="W36" s="265">
        <f>J36/Inflation!$G41*Inflation!$F41</f>
        <v>674502.49385441223</v>
      </c>
      <c r="X36" s="264">
        <f>D36/Inflation!$G41*Inflation!$F41</f>
        <v>58780.164829391622</v>
      </c>
      <c r="Y36" s="72"/>
      <c r="Z36" s="72"/>
      <c r="AA36" s="72"/>
      <c r="AB36" s="72"/>
      <c r="AC36" s="72"/>
      <c r="AD36" s="72"/>
      <c r="AE36" s="72"/>
      <c r="AF36" s="71"/>
      <c r="AG36" s="72"/>
      <c r="AH36" s="72"/>
      <c r="AI36" s="72"/>
      <c r="AJ36" s="72"/>
      <c r="AK36" s="72"/>
      <c r="AL36" s="72"/>
      <c r="AM36" s="72"/>
    </row>
    <row r="37" spans="1:39">
      <c r="A37" s="16">
        <v>1978</v>
      </c>
      <c r="B37" s="18">
        <f>13</f>
        <v>13</v>
      </c>
      <c r="C37" s="101">
        <v>0.6</v>
      </c>
      <c r="D37" s="22">
        <v>125050</v>
      </c>
      <c r="E37" s="21">
        <v>63961.689717503403</v>
      </c>
      <c r="F37" s="21">
        <v>84894.986091280851</v>
      </c>
      <c r="G37" s="21">
        <v>225944.72779959638</v>
      </c>
      <c r="H37" s="21">
        <v>169458.54584969729</v>
      </c>
      <c r="I37" s="22">
        <v>450665.08216633264</v>
      </c>
      <c r="J37" s="22">
        <v>1235548.6635434162</v>
      </c>
      <c r="K37" s="33">
        <v>4.892650656758895E-2</v>
      </c>
      <c r="L37" s="33">
        <v>0.17416373584102268</v>
      </c>
      <c r="M37" s="33">
        <v>0.21080404376197659</v>
      </c>
      <c r="N37" s="33">
        <v>0.30122823119985237</v>
      </c>
      <c r="O37" s="33">
        <v>0.42545106872022165</v>
      </c>
      <c r="P37" s="31">
        <v>0.26619099617864411</v>
      </c>
      <c r="Q37" s="264">
        <f>D37/Inflation!$E42/6.55957</f>
        <v>35280.161516264285</v>
      </c>
      <c r="R37" s="265">
        <f>E37/Inflation!$G42*Inflation!$F42</f>
        <v>33312.466694220464</v>
      </c>
      <c r="S37" s="265">
        <f>F37/Inflation!$G42*Inflation!$F42</f>
        <v>44214.926296704623</v>
      </c>
      <c r="T37" s="265">
        <f>G37/Inflation!$G42*Inflation!$F42</f>
        <v>117676.31925926164</v>
      </c>
      <c r="U37" s="265">
        <f>H37/Inflation!$G42*Inflation!$F42</f>
        <v>88257.239444446226</v>
      </c>
      <c r="V37" s="265">
        <f>I37/Inflation!$G42*Inflation!$F42</f>
        <v>234714.9615061807</v>
      </c>
      <c r="W37" s="265">
        <f>J37/Inflation!$G42*Inflation!$F42</f>
        <v>643497.28540888231</v>
      </c>
      <c r="X37" s="264">
        <f>D37/Inflation!$G42*Inflation!$F42</f>
        <v>65128.422630965921</v>
      </c>
      <c r="Y37" s="72"/>
      <c r="Z37" s="72"/>
      <c r="AA37" s="72"/>
      <c r="AB37" s="72"/>
      <c r="AC37" s="72"/>
      <c r="AD37" s="72"/>
      <c r="AE37" s="72"/>
      <c r="AF37" s="71"/>
      <c r="AG37" s="72"/>
      <c r="AH37" s="72"/>
      <c r="AI37" s="72"/>
      <c r="AJ37" s="72"/>
      <c r="AK37" s="72"/>
      <c r="AL37" s="72"/>
      <c r="AM37" s="72"/>
    </row>
    <row r="38" spans="1:39">
      <c r="A38" s="16">
        <v>1977</v>
      </c>
      <c r="B38" s="18">
        <f>13</f>
        <v>13</v>
      </c>
      <c r="C38" s="101">
        <v>0.6</v>
      </c>
      <c r="D38" s="22">
        <v>119100</v>
      </c>
      <c r="E38" s="22">
        <v>56843.887623628318</v>
      </c>
      <c r="F38" s="22">
        <v>75868.781812270463</v>
      </c>
      <c r="G38" s="22">
        <v>198943.06763772413</v>
      </c>
      <c r="H38" s="22">
        <v>149207.30072829311</v>
      </c>
      <c r="I38" s="22">
        <v>394433.51608317782</v>
      </c>
      <c r="J38" s="22">
        <v>1097431.1877312099</v>
      </c>
      <c r="K38" s="33">
        <v>4.4920693090614409E-2</v>
      </c>
      <c r="L38" s="33">
        <v>0.17480687521704094</v>
      </c>
      <c r="M38" s="33">
        <v>0.21158892185655884</v>
      </c>
      <c r="N38" s="33">
        <v>0.30111242133975896</v>
      </c>
      <c r="O38" s="33">
        <v>0.42499378921664538</v>
      </c>
      <c r="P38" s="31">
        <v>0.27258578718935378</v>
      </c>
      <c r="Q38" s="264">
        <f>D38/Inflation!$E43/6.55957</f>
        <v>35073.379734674767</v>
      </c>
      <c r="R38" s="265">
        <f>E38/Inflation!$G43*Inflation!$F43</f>
        <v>32299.469302026617</v>
      </c>
      <c r="S38" s="265">
        <f>F38/Inflation!$G43*Inflation!$F43</f>
        <v>43109.672676732545</v>
      </c>
      <c r="T38" s="265">
        <f>G38/Inflation!$G43*Inflation!$F43</f>
        <v>113042.15412854134</v>
      </c>
      <c r="U38" s="265">
        <f>H38/Inflation!$G43*Inflation!$F43</f>
        <v>84781.615596406016</v>
      </c>
      <c r="V38" s="265">
        <f>I38/Inflation!$G43*Inflation!$F43</f>
        <v>224122.48312030276</v>
      </c>
      <c r="W38" s="265">
        <f>J38/Inflation!$G43*Inflation!$F43</f>
        <v>623575.31198265171</v>
      </c>
      <c r="X38" s="264">
        <f>D38/Inflation!$G43*Inflation!$F43</f>
        <v>67674.238246019289</v>
      </c>
      <c r="Y38" s="72"/>
      <c r="Z38" s="72"/>
      <c r="AA38" s="72"/>
      <c r="AB38" s="72"/>
      <c r="AC38" s="72"/>
      <c r="AD38" s="72"/>
      <c r="AE38" s="72"/>
      <c r="AF38" s="71"/>
      <c r="AG38" s="72"/>
      <c r="AH38" s="72"/>
      <c r="AI38" s="72"/>
      <c r="AJ38" s="72"/>
      <c r="AK38" s="72"/>
      <c r="AL38" s="72"/>
      <c r="AM38" s="72"/>
    </row>
    <row r="39" spans="1:39">
      <c r="A39" s="16">
        <v>1976</v>
      </c>
      <c r="B39" s="18">
        <f>13</f>
        <v>13</v>
      </c>
      <c r="C39" s="101">
        <v>0.6</v>
      </c>
      <c r="D39" s="22">
        <v>113450</v>
      </c>
      <c r="E39" s="21">
        <v>51714.196339334245</v>
      </c>
      <c r="F39" s="21">
        <v>68812.696917403286</v>
      </c>
      <c r="G39" s="21">
        <v>190279.8420199735</v>
      </c>
      <c r="H39" s="21">
        <v>142709.88151498014</v>
      </c>
      <c r="I39" s="22">
        <v>378813.28075974615</v>
      </c>
      <c r="J39" s="22">
        <v>1034303.133596172</v>
      </c>
      <c r="K39" s="33">
        <v>4.7983224409916321E-2</v>
      </c>
      <c r="L39" s="33">
        <v>0.17084166125422862</v>
      </c>
      <c r="M39" s="33">
        <v>0.20764346066114023</v>
      </c>
      <c r="N39" s="33">
        <v>0.2981834597108084</v>
      </c>
      <c r="O39" s="33">
        <v>0.42191638381735375</v>
      </c>
      <c r="P39" s="31">
        <v>0.28354439319997393</v>
      </c>
      <c r="Q39" s="264">
        <f>D39/Inflation!$E44/6.55957</f>
        <v>34906.488715378022</v>
      </c>
      <c r="R39" s="265">
        <f>E39/Inflation!$G44*Inflation!$F44</f>
        <v>32146.871663172631</v>
      </c>
      <c r="S39" s="265">
        <f>F39/Inflation!$G44*Inflation!$F44</f>
        <v>42775.738446852876</v>
      </c>
      <c r="T39" s="265">
        <f>G39/Inflation!$G44*Inflation!$F44</f>
        <v>118282.83323533511</v>
      </c>
      <c r="U39" s="265">
        <f>H39/Inflation!$G44*Inflation!$F44</f>
        <v>88712.124926501347</v>
      </c>
      <c r="V39" s="265">
        <f>I39/Inflation!$G44*Inflation!$F44</f>
        <v>235480.05737114223</v>
      </c>
      <c r="W39" s="265">
        <f>J39/Inflation!$G44*Inflation!$F44</f>
        <v>642949.37270916277</v>
      </c>
      <c r="X39" s="264">
        <f>D39/Inflation!$G44*Inflation!$F44</f>
        <v>70523.431636758294</v>
      </c>
      <c r="Y39" s="72"/>
      <c r="Z39" s="72"/>
      <c r="AA39" s="72"/>
      <c r="AB39" s="72"/>
      <c r="AC39" s="72"/>
      <c r="AD39" s="72"/>
      <c r="AE39" s="72"/>
      <c r="AF39" s="71"/>
      <c r="AG39" s="72"/>
      <c r="AH39" s="72"/>
      <c r="AI39" s="72"/>
      <c r="AJ39" s="72"/>
      <c r="AK39" s="72"/>
      <c r="AL39" s="72"/>
      <c r="AM39" s="72"/>
    </row>
    <row r="40" spans="1:39">
      <c r="A40" s="16">
        <v>1975</v>
      </c>
      <c r="B40" s="18">
        <f>13</f>
        <v>13</v>
      </c>
      <c r="C40" s="101">
        <v>0.6</v>
      </c>
      <c r="D40" s="22">
        <v>113450</v>
      </c>
      <c r="E40" s="22">
        <v>45217.780915178671</v>
      </c>
      <c r="F40" s="22">
        <v>60143.147182010151</v>
      </c>
      <c r="G40" s="22">
        <v>162891.67507779141</v>
      </c>
      <c r="H40" s="22">
        <v>122168.75630834357</v>
      </c>
      <c r="I40" s="22">
        <v>329353.33657072322</v>
      </c>
      <c r="J40" s="22">
        <v>897094.15521651565</v>
      </c>
      <c r="K40" s="33">
        <v>4.436697763373771E-2</v>
      </c>
      <c r="L40" s="33">
        <v>0.16323269696587858</v>
      </c>
      <c r="M40" s="33">
        <v>0.1991850193261116</v>
      </c>
      <c r="N40" s="33">
        <v>0.28828693474298167</v>
      </c>
      <c r="O40" s="33">
        <v>0.41250016411906393</v>
      </c>
      <c r="P40" s="31">
        <v>0.29065154807027421</v>
      </c>
      <c r="Q40" s="264">
        <f>D40/Inflation!$E45/6.55957</f>
        <v>36862.845614480138</v>
      </c>
      <c r="R40" s="265">
        <f>E40/Inflation!$G45*Inflation!$F45</f>
        <v>30806.952286705324</v>
      </c>
      <c r="S40" s="265">
        <f>F40/Inflation!$G45*Inflation!$F45</f>
        <v>40975.630119578178</v>
      </c>
      <c r="T40" s="265">
        <f>G40/Inflation!$G45*Inflation!$F45</f>
        <v>110978.3797536717</v>
      </c>
      <c r="U40" s="265">
        <f>H40/Inflation!$G45*Inflation!$F45</f>
        <v>83233.784815253777</v>
      </c>
      <c r="V40" s="265">
        <f>I40/Inflation!$G45*Inflation!$F45</f>
        <v>224388.99742193104</v>
      </c>
      <c r="W40" s="265">
        <f>J40/Inflation!$G45*Inflation!$F45</f>
        <v>611191.79838301917</v>
      </c>
      <c r="X40" s="264">
        <f>D40/Inflation!$G45*Inflation!$F45</f>
        <v>77293.681073887099</v>
      </c>
      <c r="Y40" s="72"/>
      <c r="Z40" s="72"/>
      <c r="AA40" s="72"/>
      <c r="AB40" s="72"/>
      <c r="AC40" s="72"/>
      <c r="AD40" s="72"/>
      <c r="AE40" s="72"/>
      <c r="AF40" s="71"/>
      <c r="AG40" s="72"/>
      <c r="AH40" s="72"/>
      <c r="AI40" s="72"/>
      <c r="AJ40" s="72"/>
      <c r="AK40" s="72"/>
      <c r="AL40" s="72"/>
      <c r="AM40" s="72"/>
    </row>
    <row r="41" spans="1:39">
      <c r="A41" s="16">
        <v>1974</v>
      </c>
      <c r="B41" s="18">
        <f>13</f>
        <v>13</v>
      </c>
      <c r="C41" s="101">
        <v>0.6</v>
      </c>
      <c r="D41" s="22">
        <v>103150</v>
      </c>
      <c r="E41" s="21">
        <v>38980.854589407703</v>
      </c>
      <c r="F41" s="21">
        <v>52435.178489959158</v>
      </c>
      <c r="G41" s="21">
        <v>142588.41882270173</v>
      </c>
      <c r="H41" s="21">
        <v>106941.31411702631</v>
      </c>
      <c r="I41" s="22">
        <v>290304.36765502673</v>
      </c>
      <c r="J41" s="22">
        <v>782652.61224583909</v>
      </c>
      <c r="K41" s="33">
        <v>3.9811833306454103E-2</v>
      </c>
      <c r="L41" s="33">
        <v>0.15795585419115565</v>
      </c>
      <c r="M41" s="33">
        <v>0.1934169257830034</v>
      </c>
      <c r="N41" s="33">
        <v>0.2830564487962221</v>
      </c>
      <c r="O41" s="33">
        <v>0.40804373913245756</v>
      </c>
      <c r="P41" s="31">
        <v>0.30399490468266044</v>
      </c>
      <c r="Q41" s="264">
        <f>D41/Inflation!$E46/6.55957</f>
        <v>35730.882913951617</v>
      </c>
      <c r="R41" s="265">
        <f>E41/Inflation!$G46*Inflation!$F46</f>
        <v>29691.534986783205</v>
      </c>
      <c r="S41" s="265">
        <f>F41/Inflation!$G46*Inflation!$F46</f>
        <v>39939.630700038499</v>
      </c>
      <c r="T41" s="265">
        <f>G41/Inflation!$G46*Inflation!$F46</f>
        <v>108608.93304619245</v>
      </c>
      <c r="U41" s="265">
        <f>H41/Inflation!$G46*Inflation!$F46</f>
        <v>81456.699784644356</v>
      </c>
      <c r="V41" s="265">
        <f>I41/Inflation!$G46*Inflation!$F46</f>
        <v>221123.48176654405</v>
      </c>
      <c r="W41" s="265">
        <f>J41/Inflation!$G46*Inflation!$F46</f>
        <v>596142.8414991477</v>
      </c>
      <c r="X41" s="264">
        <f>D41/Inflation!$G46*Inflation!$F46</f>
        <v>78568.873518717373</v>
      </c>
      <c r="Y41" s="72"/>
      <c r="Z41" s="72"/>
      <c r="AA41" s="72"/>
      <c r="AB41" s="72"/>
      <c r="AC41" s="72"/>
      <c r="AD41" s="72"/>
      <c r="AE41" s="72"/>
      <c r="AF41" s="71"/>
      <c r="AG41" s="72"/>
      <c r="AH41" s="72"/>
      <c r="AI41" s="72"/>
      <c r="AJ41" s="72"/>
      <c r="AK41" s="72"/>
      <c r="AL41" s="72"/>
      <c r="AM41" s="72"/>
    </row>
    <row r="42" spans="1:39">
      <c r="A42" s="16">
        <v>1973</v>
      </c>
      <c r="B42" s="18">
        <f>9</f>
        <v>9</v>
      </c>
      <c r="C42" s="101">
        <v>0.6</v>
      </c>
      <c r="D42" s="22">
        <v>92125</v>
      </c>
      <c r="E42" s="22">
        <v>33481.698169910524</v>
      </c>
      <c r="F42" s="22">
        <v>45241.900497549395</v>
      </c>
      <c r="G42" s="22">
        <v>125985.04793628174</v>
      </c>
      <c r="H42" s="22">
        <v>94488.785952211314</v>
      </c>
      <c r="I42" s="22">
        <v>254964.36263326986</v>
      </c>
      <c r="J42" s="22">
        <v>741994.19929478155</v>
      </c>
      <c r="K42" s="33">
        <v>3.6065014720032457E-2</v>
      </c>
      <c r="L42" s="33">
        <v>0.15849345347560134</v>
      </c>
      <c r="M42" s="33">
        <v>0.1948880726866643</v>
      </c>
      <c r="N42" s="33">
        <v>0.28570520201566579</v>
      </c>
      <c r="O42" s="33">
        <v>0.40977319205342794</v>
      </c>
      <c r="P42" s="31">
        <v>0.32675608543722051</v>
      </c>
      <c r="Q42" s="264">
        <f>D42/Inflation!$E47/6.55957</f>
        <v>33277.837834231308</v>
      </c>
      <c r="R42" s="265">
        <f>E42/Inflation!$G47*Inflation!$F47</f>
        <v>28996.744100784876</v>
      </c>
      <c r="S42" s="265">
        <f>F42/Inflation!$G47*Inflation!$F47</f>
        <v>39181.639016732035</v>
      </c>
      <c r="T42" s="265">
        <f>G42/Inflation!$G47*Inflation!$F47</f>
        <v>109109.04748602361</v>
      </c>
      <c r="U42" s="265">
        <f>H42/Inflation!$G47*Inflation!$F47</f>
        <v>81831.785614517721</v>
      </c>
      <c r="V42" s="265">
        <f>I42/Inflation!$G47*Inflation!$F47</f>
        <v>220811.27249216827</v>
      </c>
      <c r="W42" s="265">
        <f>J42/Inflation!$G47*Inflation!$F47</f>
        <v>642602.2901237763</v>
      </c>
      <c r="X42" s="264">
        <f>D42/Inflation!$G47*Inflation!$F47</f>
        <v>79784.634480860492</v>
      </c>
      <c r="Y42" s="72"/>
      <c r="Z42" s="72"/>
      <c r="AA42" s="72"/>
      <c r="AB42" s="72"/>
      <c r="AC42" s="72"/>
      <c r="AD42" s="72"/>
      <c r="AE42" s="72"/>
      <c r="AF42" s="71"/>
      <c r="AG42" s="72"/>
      <c r="AH42" s="72"/>
      <c r="AI42" s="72"/>
      <c r="AJ42" s="72"/>
      <c r="AK42" s="72"/>
      <c r="AL42" s="72"/>
      <c r="AM42" s="72"/>
    </row>
    <row r="43" spans="1:39">
      <c r="A43" s="16">
        <v>1972</v>
      </c>
      <c r="B43" s="18">
        <f>8</f>
        <v>8</v>
      </c>
      <c r="C43" s="101">
        <v>0.6</v>
      </c>
      <c r="D43" s="22">
        <v>86500</v>
      </c>
      <c r="E43" s="21">
        <v>29438.278363054582</v>
      </c>
      <c r="F43" s="21">
        <v>39888.6110124021</v>
      </c>
      <c r="G43" s="21">
        <v>110266.36666337514</v>
      </c>
      <c r="H43" s="21">
        <v>82699.774997531364</v>
      </c>
      <c r="I43" s="22">
        <v>227123.60628354599</v>
      </c>
      <c r="J43" s="22">
        <v>608675.79515659821</v>
      </c>
      <c r="K43" s="33">
        <v>3.4525806336457611E-2</v>
      </c>
      <c r="L43" s="33">
        <v>0.1507032204787434</v>
      </c>
      <c r="M43" s="33">
        <v>0.1841970830700542</v>
      </c>
      <c r="N43" s="33">
        <v>0.27126854722213489</v>
      </c>
      <c r="O43" s="33">
        <v>0.39360937218791769</v>
      </c>
      <c r="P43" s="31">
        <v>0.31692035653238643</v>
      </c>
      <c r="Q43" s="264">
        <f>D43/Inflation!$E48/6.55957</f>
        <v>32126.681040920885</v>
      </c>
      <c r="R43" s="265">
        <f>E43/Inflation!$G48*Inflation!$F48</f>
        <v>27840.48552081205</v>
      </c>
      <c r="S43" s="265">
        <f>F43/Inflation!$G48*Inflation!$F48</f>
        <v>37723.615615028612</v>
      </c>
      <c r="T43" s="265">
        <f>G43/Inflation!$G48*Inflation!$F48</f>
        <v>104281.54617822262</v>
      </c>
      <c r="U43" s="265">
        <f>H43/Inflation!$G48*Inflation!$F48</f>
        <v>78211.159633666975</v>
      </c>
      <c r="V43" s="265">
        <f>I43/Inflation!$G48*Inflation!$F48</f>
        <v>214796.23890327147</v>
      </c>
      <c r="W43" s="265">
        <f>J43/Inflation!$G48*Inflation!$F48</f>
        <v>575639.29021043796</v>
      </c>
      <c r="X43" s="264">
        <f>D43/Inflation!$G48*Inflation!$F48</f>
        <v>81805.123514715</v>
      </c>
      <c r="Y43" s="72"/>
      <c r="Z43" s="72"/>
      <c r="AA43" s="72"/>
      <c r="AB43" s="72"/>
      <c r="AC43" s="72"/>
      <c r="AD43" s="72"/>
      <c r="AE43" s="72"/>
      <c r="AF43" s="71"/>
      <c r="AG43" s="72"/>
      <c r="AH43" s="72"/>
      <c r="AI43" s="72"/>
      <c r="AJ43" s="72"/>
      <c r="AK43" s="72"/>
      <c r="AL43" s="72"/>
      <c r="AM43" s="72"/>
    </row>
    <row r="44" spans="1:39">
      <c r="A44" s="16">
        <v>1971</v>
      </c>
      <c r="B44" s="18">
        <f>8</f>
        <v>8</v>
      </c>
      <c r="C44" s="101">
        <v>0.64300000000000002</v>
      </c>
      <c r="D44" s="22">
        <v>84200</v>
      </c>
      <c r="E44" s="22">
        <v>26868.972625863891</v>
      </c>
      <c r="F44" s="22">
        <v>36635.624887222744</v>
      </c>
      <c r="G44" s="22">
        <v>99586.995880696297</v>
      </c>
      <c r="H44" s="22">
        <v>74690.246910522226</v>
      </c>
      <c r="I44" s="22">
        <v>203641.06889873132</v>
      </c>
      <c r="J44" s="22">
        <v>534457.63323847111</v>
      </c>
      <c r="K44" s="33">
        <v>3.349412083638291E-2</v>
      </c>
      <c r="L44" s="33">
        <v>0.15406595474017803</v>
      </c>
      <c r="M44" s="33">
        <v>0.18927756700336024</v>
      </c>
      <c r="N44" s="33">
        <v>0.28089534754960283</v>
      </c>
      <c r="O44" s="33">
        <v>0.4085149101201665</v>
      </c>
      <c r="P44" s="31">
        <v>0.32290637061808353</v>
      </c>
      <c r="Q44" s="264">
        <f>D44/Inflation!$E49/6.55957</f>
        <v>32079.772282313166</v>
      </c>
      <c r="R44" s="265">
        <f>E44/Inflation!$G49*Inflation!$F49</f>
        <v>26986.090648362708</v>
      </c>
      <c r="S44" s="265">
        <f>F44/Inflation!$G49*Inflation!$F49</f>
        <v>36795.314355054121</v>
      </c>
      <c r="T44" s="265">
        <f>G44/Inflation!$G49*Inflation!$F49</f>
        <v>100021.08140330084</v>
      </c>
      <c r="U44" s="265">
        <f>H44/Inflation!$G49*Inflation!$F49</f>
        <v>75015.811052475619</v>
      </c>
      <c r="V44" s="265">
        <f>I44/Inflation!$G49*Inflation!$F49</f>
        <v>204528.71129656557</v>
      </c>
      <c r="W44" s="265">
        <f>J44/Inflation!$G49*Inflation!$F49</f>
        <v>536787.25789460831</v>
      </c>
      <c r="X44" s="264">
        <f>D44/Inflation!$G49*Inflation!$F49</f>
        <v>84567.0158004072</v>
      </c>
      <c r="Y44" s="72"/>
      <c r="Z44" s="72"/>
      <c r="AA44" s="72"/>
      <c r="AB44" s="72"/>
      <c r="AC44" s="72"/>
      <c r="AD44" s="72"/>
      <c r="AE44" s="72"/>
      <c r="AF44" s="71"/>
      <c r="AG44" s="72"/>
      <c r="AH44" s="72"/>
      <c r="AI44" s="72"/>
      <c r="AJ44" s="72"/>
      <c r="AK44" s="72"/>
      <c r="AL44" s="72"/>
      <c r="AM44" s="72"/>
    </row>
    <row r="45" spans="1:39">
      <c r="A45" s="16">
        <v>1970</v>
      </c>
      <c r="B45" s="18">
        <f>8</f>
        <v>8</v>
      </c>
      <c r="C45" s="101">
        <v>0.64900000000000002</v>
      </c>
      <c r="D45" s="22">
        <v>80200</v>
      </c>
      <c r="E45" s="21">
        <v>24708.197035090168</v>
      </c>
      <c r="F45" s="21">
        <v>33395.285864590689</v>
      </c>
      <c r="G45" s="21">
        <v>90522.063397792692</v>
      </c>
      <c r="H45" s="21">
        <v>67637.28996178486</v>
      </c>
      <c r="I45" s="22">
        <v>180110.30708468906</v>
      </c>
      <c r="J45" s="22">
        <v>468546.19097116636</v>
      </c>
      <c r="K45" s="33">
        <v>3.1658205578267339E-2</v>
      </c>
      <c r="L45" s="33">
        <v>0.148565672260876</v>
      </c>
      <c r="M45" s="33">
        <v>0.18331167936491471</v>
      </c>
      <c r="N45" s="33">
        <v>0.27330386948585422</v>
      </c>
      <c r="O45" s="33">
        <v>0.40061261238848267</v>
      </c>
      <c r="P45" s="31">
        <v>0.32319515602166549</v>
      </c>
      <c r="Q45" s="264">
        <f>D45/Inflation!$E50/6.55957</f>
        <v>31272.713395538278</v>
      </c>
      <c r="R45" s="265">
        <f>E45/Inflation!$G50*Inflation!$F50</f>
        <v>26230.402647776828</v>
      </c>
      <c r="S45" s="265">
        <f>F45/Inflation!$G50*Inflation!$F50</f>
        <v>35452.679672328304</v>
      </c>
      <c r="T45" s="265">
        <f>G45/Inflation!$G50*Inflation!$F50</f>
        <v>96098.884433354542</v>
      </c>
      <c r="U45" s="265">
        <f>H45/Inflation!$G50*Inflation!$F50</f>
        <v>71804.241611900201</v>
      </c>
      <c r="V45" s="265">
        <f>I45/Inflation!$G50*Inflation!$F50</f>
        <v>191206.41903319213</v>
      </c>
      <c r="W45" s="265">
        <f>J45/Inflation!$G50*Inflation!$F50</f>
        <v>497412.06251518702</v>
      </c>
      <c r="X45" s="264">
        <f>D45/Inflation!$G50*Inflation!$F50</f>
        <v>85140.906451575269</v>
      </c>
      <c r="Y45" s="72"/>
      <c r="Z45" s="72"/>
      <c r="AA45" s="72"/>
      <c r="AB45" s="72"/>
      <c r="AC45" s="72"/>
      <c r="AD45" s="72"/>
      <c r="AE45" s="72"/>
      <c r="AF45" s="71"/>
      <c r="AG45" s="72"/>
      <c r="AH45" s="72"/>
      <c r="AI45" s="72"/>
      <c r="AJ45" s="72"/>
      <c r="AK45" s="72"/>
      <c r="AL45" s="72"/>
      <c r="AM45" s="72"/>
    </row>
    <row r="46" spans="1:39">
      <c r="A46" s="16">
        <v>1969</v>
      </c>
      <c r="B46" s="18">
        <f>8</f>
        <v>8</v>
      </c>
      <c r="C46" s="101">
        <v>0.69899999999999995</v>
      </c>
      <c r="D46" s="22">
        <v>76400</v>
      </c>
      <c r="E46" s="22">
        <v>22389.893873586057</v>
      </c>
      <c r="F46" s="22">
        <v>30319.287805366279</v>
      </c>
      <c r="G46" s="22">
        <v>82245.586460094375</v>
      </c>
      <c r="H46" s="22">
        <v>61215.62794915773</v>
      </c>
      <c r="I46" s="22">
        <v>160247.41193325826</v>
      </c>
      <c r="J46" s="22">
        <v>432520.86937028612</v>
      </c>
      <c r="K46" s="33">
        <v>3.2873890634406606E-2</v>
      </c>
      <c r="L46" s="33">
        <v>0.15306860721000862</v>
      </c>
      <c r="M46" s="33">
        <v>0.19058768600782078</v>
      </c>
      <c r="N46" s="33">
        <v>0.28801330421367421</v>
      </c>
      <c r="O46" s="33">
        <v>0.42259960104632927</v>
      </c>
      <c r="P46" s="31">
        <v>0.33401228067556377</v>
      </c>
      <c r="Q46" s="264">
        <f>D46/Inflation!$E51/6.55957</f>
        <v>30673.328891708683</v>
      </c>
      <c r="R46" s="265">
        <f>E46/Inflation!$G51*Inflation!$F51</f>
        <v>25005.277362328892</v>
      </c>
      <c r="S46" s="265">
        <f>F46/Inflation!$G51*Inflation!$F51</f>
        <v>33860.910877110495</v>
      </c>
      <c r="T46" s="265">
        <f>G46/Inflation!$G51*Inflation!$F51</f>
        <v>91852.766827459374</v>
      </c>
      <c r="U46" s="265">
        <f>H46/Inflation!$G51*Inflation!$F51</f>
        <v>68366.280091378387</v>
      </c>
      <c r="V46" s="265">
        <f>I46/Inflation!$G51*Inflation!$F51</f>
        <v>178966.05515909544</v>
      </c>
      <c r="W46" s="265">
        <f>J46/Inflation!$G51*Inflation!$F51</f>
        <v>483044.01819245436</v>
      </c>
      <c r="X46" s="264">
        <f>D46/Inflation!$G51*Inflation!$F51</f>
        <v>85324.352195151747</v>
      </c>
      <c r="Y46" s="72"/>
      <c r="Z46" s="72"/>
      <c r="AA46" s="72"/>
      <c r="AB46" s="72"/>
      <c r="AC46" s="72"/>
      <c r="AD46" s="72"/>
      <c r="AE46" s="72"/>
      <c r="AF46" s="71"/>
      <c r="AG46" s="72"/>
      <c r="AH46" s="72"/>
      <c r="AI46" s="72"/>
      <c r="AJ46" s="72"/>
      <c r="AK46" s="72"/>
      <c r="AL46" s="72"/>
      <c r="AM46" s="72"/>
    </row>
    <row r="47" spans="1:39">
      <c r="A47" s="16">
        <v>1968</v>
      </c>
      <c r="B47" s="18">
        <f>8</f>
        <v>8</v>
      </c>
      <c r="C47" s="101">
        <v>0.748</v>
      </c>
      <c r="D47" s="22">
        <v>72000</v>
      </c>
      <c r="E47" s="21">
        <v>20281.800628936624</v>
      </c>
      <c r="F47" s="21">
        <v>27954.594870408975</v>
      </c>
      <c r="G47" s="21">
        <v>75544.864899548702</v>
      </c>
      <c r="H47" s="21">
        <v>55983.592464572474</v>
      </c>
      <c r="I47" s="22">
        <v>147429.90507116009</v>
      </c>
      <c r="J47" s="22">
        <v>403636.63351393712</v>
      </c>
      <c r="K47" s="33">
        <v>3.3003390739763827E-2</v>
      </c>
      <c r="L47" s="33">
        <v>0.15703102963627436</v>
      </c>
      <c r="M47" s="33">
        <v>0.19714192260417207</v>
      </c>
      <c r="N47" s="33">
        <v>0.30431722373765246</v>
      </c>
      <c r="O47" s="33">
        <v>0.44623218348664406</v>
      </c>
      <c r="P47" s="31">
        <v>0.35040887846404473</v>
      </c>
      <c r="Q47" s="264">
        <f>D47/Inflation!$E52/6.55957</f>
        <v>29490.658804750303</v>
      </c>
      <c r="R47" s="265">
        <f>E47/Inflation!$G52*Inflation!$F52</f>
        <v>24123.246695238602</v>
      </c>
      <c r="S47" s="265">
        <f>F47/Inflation!$G52*Inflation!$F52</f>
        <v>33249.295792909274</v>
      </c>
      <c r="T47" s="265">
        <f>G47/Inflation!$G52*Inflation!$F52</f>
        <v>89853.334320338035</v>
      </c>
      <c r="U47" s="265">
        <f>H47/Inflation!$G52*Inflation!$F52</f>
        <v>66587.086453348573</v>
      </c>
      <c r="V47" s="265">
        <f>I47/Inflation!$G52*Inflation!$F52</f>
        <v>175353.65993160688</v>
      </c>
      <c r="W47" s="265">
        <f>J47/Inflation!$G52*Inflation!$F52</f>
        <v>480086.86524608784</v>
      </c>
      <c r="X47" s="264">
        <f>D47/Inflation!$G52*Inflation!$F52</f>
        <v>85637.059245081604</v>
      </c>
      <c r="Y47" s="72"/>
      <c r="Z47" s="72"/>
      <c r="AA47" s="72"/>
      <c r="AB47" s="72"/>
      <c r="AC47" s="72"/>
      <c r="AD47" s="72"/>
      <c r="AE47" s="72"/>
      <c r="AF47" s="71"/>
      <c r="AG47" s="72"/>
      <c r="AH47" s="72"/>
      <c r="AI47" s="72"/>
      <c r="AJ47" s="72"/>
      <c r="AK47" s="72"/>
      <c r="AL47" s="72"/>
      <c r="AM47" s="72"/>
    </row>
    <row r="48" spans="1:39">
      <c r="A48" s="16">
        <v>1967</v>
      </c>
      <c r="B48" s="18">
        <f>8</f>
        <v>8</v>
      </c>
      <c r="C48" s="101">
        <v>0.81299999999999994</v>
      </c>
      <c r="D48" s="22">
        <v>72000</v>
      </c>
      <c r="E48" s="22">
        <v>18899.444914951058</v>
      </c>
      <c r="F48" s="22">
        <v>26307.931166790673</v>
      </c>
      <c r="G48" s="22">
        <v>72613.662661679991</v>
      </c>
      <c r="H48" s="22">
        <v>53633.797442283889</v>
      </c>
      <c r="I48" s="22">
        <v>143421.32557357449</v>
      </c>
      <c r="J48" s="22">
        <v>388045.96914982732</v>
      </c>
      <c r="K48" s="33">
        <v>3.1820018218685277E-2</v>
      </c>
      <c r="L48" s="33">
        <v>0.15043693940932842</v>
      </c>
      <c r="M48" s="33">
        <v>0.19237386599158693</v>
      </c>
      <c r="N48" s="33">
        <v>0.31991848780495913</v>
      </c>
      <c r="O48" s="33">
        <v>0.47440641310198567</v>
      </c>
      <c r="P48" s="31">
        <v>0.40037468664623987</v>
      </c>
      <c r="Q48" s="264">
        <f>D48/Inflation!$E53/6.55957</f>
        <v>29843.310839485064</v>
      </c>
      <c r="R48" s="265">
        <f>E48/Inflation!$G53*Inflation!$F53</f>
        <v>23490.625884103567</v>
      </c>
      <c r="S48" s="265">
        <f>F48/Inflation!$G53*Inflation!$F53</f>
        <v>32698.831717271536</v>
      </c>
      <c r="T48" s="265">
        <f>G48/Inflation!$G53*Inflation!$F53</f>
        <v>90253.464656554017</v>
      </c>
      <c r="U48" s="265">
        <f>H48/Inflation!$G53*Inflation!$F53</f>
        <v>66662.882223794892</v>
      </c>
      <c r="V48" s="265">
        <f>I48/Inflation!$G53*Inflation!$F53</f>
        <v>178262.20389075263</v>
      </c>
      <c r="W48" s="265">
        <f>J48/Inflation!$G53*Inflation!$F53</f>
        <v>482312.72019644885</v>
      </c>
      <c r="X48" s="264">
        <f>D48/Inflation!$G53*Inflation!$F53</f>
        <v>89490.72691111028</v>
      </c>
      <c r="Y48" s="72"/>
      <c r="Z48" s="72"/>
      <c r="AA48" s="72"/>
      <c r="AB48" s="72"/>
      <c r="AC48" s="72"/>
      <c r="AD48" s="72"/>
      <c r="AE48" s="72"/>
      <c r="AF48" s="71"/>
      <c r="AG48" s="72"/>
      <c r="AH48" s="72"/>
      <c r="AI48" s="72"/>
      <c r="AJ48" s="72"/>
      <c r="AK48" s="72"/>
      <c r="AL48" s="72"/>
      <c r="AM48" s="72"/>
    </row>
    <row r="49" spans="1:39">
      <c r="A49" s="16">
        <v>1966</v>
      </c>
      <c r="B49" s="18">
        <f>8</f>
        <v>8</v>
      </c>
      <c r="C49" s="101">
        <v>0.7</v>
      </c>
      <c r="D49" s="22">
        <v>72000</v>
      </c>
      <c r="E49" s="21">
        <v>17710.655163481035</v>
      </c>
      <c r="F49" s="21">
        <v>24104.221155702322</v>
      </c>
      <c r="G49" s="21">
        <v>67789.167393324678</v>
      </c>
      <c r="H49" s="21">
        <v>49851.349715198063</v>
      </c>
      <c r="I49" s="22">
        <v>131387.44613972559</v>
      </c>
      <c r="J49" s="22">
        <v>345973.00058504636</v>
      </c>
      <c r="K49" s="33">
        <v>3.1699798375627072E-2</v>
      </c>
      <c r="L49" s="33">
        <v>0.12783136358472161</v>
      </c>
      <c r="M49" s="33">
        <v>0.15808696373974077</v>
      </c>
      <c r="N49" s="33">
        <v>0.24540778946269381</v>
      </c>
      <c r="O49" s="33">
        <v>0.36545822757890195</v>
      </c>
      <c r="P49" s="31">
        <v>0.34401389337573318</v>
      </c>
      <c r="Q49" s="264">
        <f>D49/Inflation!$E54/6.55957</f>
        <v>30200.179919977469</v>
      </c>
      <c r="R49" s="265">
        <f>E49/Inflation!$G54*Inflation!$F54</f>
        <v>22607.399563576782</v>
      </c>
      <c r="S49" s="265">
        <f>F49/Inflation!$G54*Inflation!$F54</f>
        <v>30768.695669679335</v>
      </c>
      <c r="T49" s="265">
        <f>G49/Inflation!$G54*Inflation!$F54</f>
        <v>86531.908571238935</v>
      </c>
      <c r="U49" s="265">
        <f>H49/Inflation!$G54*Inflation!$F54</f>
        <v>63634.539286776337</v>
      </c>
      <c r="V49" s="265">
        <f>I49/Inflation!$G54*Inflation!$F54</f>
        <v>167714.20735713097</v>
      </c>
      <c r="W49" s="265">
        <f>J49/Inflation!$G54*Inflation!$F54</f>
        <v>441629.61732570926</v>
      </c>
      <c r="X49" s="264">
        <f>D49/Inflation!$G54*Inflation!$F54</f>
        <v>91906.976537710245</v>
      </c>
      <c r="Y49" s="72"/>
      <c r="Z49" s="72"/>
      <c r="AA49" s="72"/>
      <c r="AB49" s="72"/>
      <c r="AC49" s="72"/>
      <c r="AD49" s="72"/>
      <c r="AE49" s="72"/>
      <c r="AF49" s="71"/>
      <c r="AG49" s="72"/>
      <c r="AH49" s="72"/>
      <c r="AI49" s="72"/>
      <c r="AJ49" s="72"/>
      <c r="AK49" s="72"/>
      <c r="AL49" s="72"/>
      <c r="AM49" s="72"/>
    </row>
    <row r="50" spans="1:39">
      <c r="A50" s="16">
        <v>1965</v>
      </c>
      <c r="B50" s="18">
        <f>8</f>
        <v>8</v>
      </c>
      <c r="C50" s="101">
        <v>0.68300000000000005</v>
      </c>
      <c r="D50" s="22">
        <v>72000</v>
      </c>
      <c r="E50" s="22">
        <v>16371.593005820265</v>
      </c>
      <c r="F50" s="22">
        <v>22801.535908054564</v>
      </c>
      <c r="G50" s="22">
        <v>64934.311255071487</v>
      </c>
      <c r="H50" s="22">
        <v>47598.931146956696</v>
      </c>
      <c r="I50" s="22">
        <v>126255.19049860802</v>
      </c>
      <c r="J50" s="22">
        <v>324646.71804746322</v>
      </c>
      <c r="K50" s="33">
        <v>3.0431934197662901E-2</v>
      </c>
      <c r="L50" s="33">
        <v>0.13262754512249691</v>
      </c>
      <c r="M50" s="33">
        <v>0.16394577035652752</v>
      </c>
      <c r="N50" s="33">
        <v>0.25445230525932039</v>
      </c>
      <c r="O50" s="33">
        <v>0.38016234812507382</v>
      </c>
      <c r="P50" s="31">
        <v>0.35626902762585827</v>
      </c>
      <c r="Q50" s="264">
        <f>D50/Inflation!$E55/6.55957</f>
        <v>30534.074791443334</v>
      </c>
      <c r="R50" s="265">
        <f>E50/Inflation!$G55*Inflation!$F55</f>
        <v>21462.354609113579</v>
      </c>
      <c r="S50" s="265">
        <f>F50/Inflation!$G55*Inflation!$F55</f>
        <v>29891.694053054336</v>
      </c>
      <c r="T50" s="265">
        <f>G50/Inflation!$G55*Inflation!$F55</f>
        <v>85125.693874716104</v>
      </c>
      <c r="U50" s="265">
        <f>H50/Inflation!$G55*Inflation!$F55</f>
        <v>62399.861695045933</v>
      </c>
      <c r="V50" s="265">
        <f>I50/Inflation!$G55*Inflation!$F55</f>
        <v>165514.35579659077</v>
      </c>
      <c r="W50" s="265">
        <f>J50/Inflation!$G55*Inflation!$F55</f>
        <v>425595.90767633228</v>
      </c>
      <c r="X50" s="264">
        <f>D50/Inflation!$G55*Inflation!$F55</f>
        <v>94388.464904228415</v>
      </c>
      <c r="Y50" s="72"/>
      <c r="Z50" s="72"/>
      <c r="AA50" s="72"/>
      <c r="AB50" s="72"/>
      <c r="AC50" s="72"/>
      <c r="AD50" s="72"/>
      <c r="AE50" s="72"/>
      <c r="AF50" s="71"/>
      <c r="AG50" s="72"/>
      <c r="AH50" s="72"/>
      <c r="AI50" s="72"/>
      <c r="AJ50" s="72"/>
      <c r="AK50" s="72"/>
      <c r="AL50" s="72"/>
      <c r="AM50" s="72"/>
    </row>
    <row r="51" spans="1:39">
      <c r="A51" s="16">
        <v>1964</v>
      </c>
      <c r="B51" s="18">
        <f>8</f>
        <v>8</v>
      </c>
      <c r="C51" s="101">
        <v>0.68300000000000005</v>
      </c>
      <c r="D51" s="22">
        <v>70000</v>
      </c>
      <c r="E51" s="21">
        <v>15281.069897548434</v>
      </c>
      <c r="F51" s="21">
        <v>21142.205776179555</v>
      </c>
      <c r="G51" s="21">
        <v>60210.025669563474</v>
      </c>
      <c r="H51" s="21">
        <v>43996.211132603603</v>
      </c>
      <c r="I51" s="22">
        <v>117575.17696076029</v>
      </c>
      <c r="J51" s="22">
        <v>301686.36130391364</v>
      </c>
      <c r="K51" s="33">
        <v>2.8679858339264314E-2</v>
      </c>
      <c r="L51" s="33">
        <v>0.1300416455904336</v>
      </c>
      <c r="M51" s="33">
        <v>0.16108163821359842</v>
      </c>
      <c r="N51" s="33">
        <v>0.25116714692046616</v>
      </c>
      <c r="O51" s="33">
        <v>0.37688399767185687</v>
      </c>
      <c r="P51" s="31">
        <v>0.36370969252744068</v>
      </c>
      <c r="Q51" s="264">
        <f>D51/Inflation!$E56/6.55957</f>
        <v>30135.240356588212</v>
      </c>
      <c r="R51" s="265">
        <f>E51/Inflation!$G56*Inflation!$F56</f>
        <v>20533.55066620704</v>
      </c>
      <c r="S51" s="265">
        <f>F51/Inflation!$G56*Inflation!$F56</f>
        <v>28409.303563895439</v>
      </c>
      <c r="T51" s="265">
        <f>G51/Inflation!$G56*Inflation!$F56</f>
        <v>80905.697113390837</v>
      </c>
      <c r="U51" s="265">
        <f>H51/Inflation!$G56*Inflation!$F56</f>
        <v>59118.794460680532</v>
      </c>
      <c r="V51" s="265">
        <f>I51/Inflation!$G56*Inflation!$F56</f>
        <v>157988.66633018607</v>
      </c>
      <c r="W51" s="265">
        <f>J51/Inflation!$G56*Inflation!$F56</f>
        <v>405383.40748846246</v>
      </c>
      <c r="X51" s="264">
        <f>D51/Inflation!$G56*Inflation!$F56</f>
        <v>94060.727178866495</v>
      </c>
      <c r="Y51" s="72"/>
      <c r="Z51" s="72"/>
      <c r="AA51" s="72"/>
      <c r="AB51" s="72"/>
      <c r="AC51" s="72"/>
      <c r="AD51" s="72"/>
      <c r="AE51" s="72"/>
      <c r="AF51" s="71"/>
      <c r="AG51" s="72"/>
      <c r="AH51" s="72"/>
      <c r="AI51" s="72"/>
      <c r="AJ51" s="72"/>
      <c r="AK51" s="72"/>
      <c r="AL51" s="72"/>
      <c r="AM51" s="72"/>
    </row>
    <row r="52" spans="1:39">
      <c r="A52" s="16">
        <v>1963</v>
      </c>
      <c r="B52" s="18">
        <f>8</f>
        <v>8</v>
      </c>
      <c r="C52" s="101">
        <v>0.69799999999999995</v>
      </c>
      <c r="D52" s="22">
        <v>64000</v>
      </c>
      <c r="E52" s="22">
        <v>14031.251645876937</v>
      </c>
      <c r="F52" s="22">
        <v>19355.629585727995</v>
      </c>
      <c r="G52" s="22">
        <v>54425.238186079907</v>
      </c>
      <c r="H52" s="22">
        <v>39623.892362755389</v>
      </c>
      <c r="I52" s="22">
        <v>106353.79659272665</v>
      </c>
      <c r="J52" s="22">
        <v>276182.59209988866</v>
      </c>
      <c r="K52" s="33">
        <v>2.5590458897489392E-2</v>
      </c>
      <c r="L52" s="33">
        <v>0.12745875959798705</v>
      </c>
      <c r="M52" s="33">
        <v>0.15838824984370786</v>
      </c>
      <c r="N52" s="33">
        <v>0.24785394084377946</v>
      </c>
      <c r="O52" s="33">
        <v>0.37351103023968385</v>
      </c>
      <c r="P52" s="31">
        <v>0.37272077307107976</v>
      </c>
      <c r="Q52" s="264">
        <f>D52/Inflation!$E57/6.55957</f>
        <v>28147.151398979386</v>
      </c>
      <c r="R52" s="265">
        <f>E52/Inflation!$G57*Inflation!$F57</f>
        <v>19495.179770917734</v>
      </c>
      <c r="S52" s="265">
        <f>F52/Inflation!$G57*Inflation!$F57</f>
        <v>26892.930714698032</v>
      </c>
      <c r="T52" s="265">
        <f>G52/Inflation!$G57*Inflation!$F57</f>
        <v>75619.041642976037</v>
      </c>
      <c r="U52" s="265">
        <f>H52/Inflation!$G57*Inflation!$F57</f>
        <v>55053.884309914793</v>
      </c>
      <c r="V52" s="265">
        <f>I52/Inflation!$G57*Inflation!$F57</f>
        <v>147769.16815572084</v>
      </c>
      <c r="W52" s="265">
        <f>J52/Inflation!$G57*Inflation!$F57</f>
        <v>383731.21788942616</v>
      </c>
      <c r="X52" s="264">
        <f>D52/Inflation!$G57*Inflation!$F57</f>
        <v>88922.324025552429</v>
      </c>
      <c r="Y52" s="72"/>
      <c r="Z52" s="72"/>
      <c r="AA52" s="72"/>
      <c r="AB52" s="72"/>
      <c r="AC52" s="72"/>
      <c r="AD52" s="72"/>
      <c r="AE52" s="72"/>
      <c r="AF52" s="71"/>
      <c r="AG52" s="72"/>
      <c r="AH52" s="72"/>
      <c r="AI52" s="72"/>
      <c r="AJ52" s="72"/>
      <c r="AK52" s="72"/>
      <c r="AL52" s="72"/>
      <c r="AM52" s="72"/>
    </row>
    <row r="53" spans="1:39">
      <c r="A53" s="16">
        <v>1962</v>
      </c>
      <c r="B53" s="18">
        <f>8</f>
        <v>8</v>
      </c>
      <c r="C53" s="101">
        <v>0.68300000000000005</v>
      </c>
      <c r="D53" s="22">
        <v>64000</v>
      </c>
      <c r="E53" s="21">
        <v>12604.44840964697</v>
      </c>
      <c r="F53" s="21">
        <v>17321.99132726969</v>
      </c>
      <c r="G53" s="21">
        <v>49156.167204501144</v>
      </c>
      <c r="H53" s="21">
        <v>35645.02868897008</v>
      </c>
      <c r="I53" s="22">
        <v>98031.718687517932</v>
      </c>
      <c r="J53" s="22">
        <v>258058.02802306501</v>
      </c>
      <c r="K53" s="33">
        <v>2.0661657881421141E-2</v>
      </c>
      <c r="L53" s="33">
        <v>0.12055780538449358</v>
      </c>
      <c r="M53" s="33">
        <v>0.15110119684969864</v>
      </c>
      <c r="N53" s="33">
        <v>0.23506913716083119</v>
      </c>
      <c r="O53" s="33">
        <v>0.36014411501286731</v>
      </c>
      <c r="P53" s="31">
        <v>0.39370103507304094</v>
      </c>
      <c r="Q53" s="264">
        <f>D53/Inflation!$E58/6.55957</f>
        <v>28754.929328151145</v>
      </c>
      <c r="R53" s="265">
        <f>E53/Inflation!$G58*Inflation!$F58</f>
        <v>18353.375847453037</v>
      </c>
      <c r="S53" s="265">
        <f>F53/Inflation!$G58*Inflation!$F58</f>
        <v>25222.604506229785</v>
      </c>
      <c r="T53" s="265">
        <f>G53/Inflation!$G58*Inflation!$F58</f>
        <v>71576.445283711</v>
      </c>
      <c r="U53" s="265">
        <f>H53/Inflation!$G58*Inflation!$F58</f>
        <v>51902.835202309136</v>
      </c>
      <c r="V53" s="265">
        <f>I53/Inflation!$G58*Inflation!$F58</f>
        <v>142744.28515782987</v>
      </c>
      <c r="W53" s="265">
        <f>J53/Inflation!$G58*Inflation!$F58</f>
        <v>375759.08320866653</v>
      </c>
      <c r="X53" s="264">
        <f>D53/Inflation!$G58*Inflation!$F58</f>
        <v>93190.595578778943</v>
      </c>
      <c r="Y53" s="72"/>
      <c r="Z53" s="72"/>
      <c r="AA53" s="72"/>
      <c r="AB53" s="72"/>
      <c r="AC53" s="72"/>
      <c r="AD53" s="72"/>
      <c r="AE53" s="72"/>
      <c r="AF53" s="71"/>
      <c r="AG53" s="72"/>
      <c r="AH53" s="72"/>
      <c r="AI53" s="72"/>
      <c r="AJ53" s="72"/>
      <c r="AK53" s="72"/>
      <c r="AL53" s="72"/>
      <c r="AM53" s="72"/>
    </row>
    <row r="54" spans="1:39">
      <c r="A54" s="16">
        <v>1961</v>
      </c>
      <c r="B54" s="18">
        <f>8</f>
        <v>8</v>
      </c>
      <c r="C54" s="101">
        <v>0.68300000000000005</v>
      </c>
      <c r="D54" s="22">
        <v>64000</v>
      </c>
      <c r="E54" s="22">
        <v>11118.564355005896</v>
      </c>
      <c r="F54" s="22">
        <v>15572.67217702157</v>
      </c>
      <c r="G54" s="22">
        <v>45295.025482833007</v>
      </c>
      <c r="H54" s="22">
        <v>32750.529322351533</v>
      </c>
      <c r="I54" s="22">
        <v>90310.017763171185</v>
      </c>
      <c r="J54" s="22">
        <v>243131.03317960899</v>
      </c>
      <c r="K54" s="33">
        <v>1.9180918663170479E-2</v>
      </c>
      <c r="L54" s="33">
        <v>0.11535703090077404</v>
      </c>
      <c r="M54" s="33">
        <v>0.14379338606874012</v>
      </c>
      <c r="N54" s="33">
        <v>0.22519855404071298</v>
      </c>
      <c r="O54" s="33">
        <v>0.34953357348536396</v>
      </c>
      <c r="P54" s="31">
        <v>0.40739617898108749</v>
      </c>
      <c r="Q54" s="264">
        <f>D54/Inflation!$E59/6.55957</f>
        <v>29177.058520089849</v>
      </c>
      <c r="R54" s="265">
        <f>E54/Inflation!$G59*Inflation!$F59</f>
        <v>16966.884760417703</v>
      </c>
      <c r="S54" s="265">
        <f>F54/Inflation!$G59*Inflation!$F59</f>
        <v>23763.835491974172</v>
      </c>
      <c r="T54" s="265">
        <f>G54/Inflation!$G59*Inflation!$F59</f>
        <v>69120.02782458179</v>
      </c>
      <c r="U54" s="265">
        <f>H54/Inflation!$G59*Inflation!$F59</f>
        <v>49977.176829024582</v>
      </c>
      <c r="V54" s="265">
        <f>I54/Inflation!$G59*Inflation!$F59</f>
        <v>137812.72610156049</v>
      </c>
      <c r="W54" s="265">
        <f>J54/Inflation!$G59*Inflation!$F59</f>
        <v>371016.98474070046</v>
      </c>
      <c r="X54" s="264">
        <f>D54/Inflation!$G59*Inflation!$F59</f>
        <v>97663.744166560355</v>
      </c>
      <c r="Y54" s="72"/>
      <c r="Z54" s="72"/>
      <c r="AA54" s="72"/>
      <c r="AB54" s="72"/>
      <c r="AC54" s="72"/>
      <c r="AD54" s="72"/>
      <c r="AE54" s="72"/>
      <c r="AF54" s="71"/>
      <c r="AG54" s="72"/>
      <c r="AH54" s="72"/>
      <c r="AI54" s="72"/>
      <c r="AJ54" s="72"/>
      <c r="AK54" s="72"/>
      <c r="AL54" s="72"/>
      <c r="AM54" s="72"/>
    </row>
    <row r="55" spans="1:39">
      <c r="A55" s="16">
        <v>1960</v>
      </c>
      <c r="B55" s="18">
        <f>8</f>
        <v>8</v>
      </c>
      <c r="C55" s="101">
        <v>0.71499999999999997</v>
      </c>
      <c r="D55" s="22">
        <v>64000</v>
      </c>
      <c r="E55" s="21">
        <v>10195.307891521194</v>
      </c>
      <c r="F55" s="21">
        <v>14038.863852109031</v>
      </c>
      <c r="G55" s="21">
        <v>41199.160538748263</v>
      </c>
      <c r="H55" s="21">
        <v>29670.314839371</v>
      </c>
      <c r="I55" s="22">
        <v>82308.493459283098</v>
      </c>
      <c r="J55" s="22">
        <v>219524.29691312739</v>
      </c>
      <c r="K55" s="33">
        <v>1.6310225164309834E-2</v>
      </c>
      <c r="L55" s="33">
        <v>0.11640666437748899</v>
      </c>
      <c r="M55" s="33">
        <v>0.14543425247328204</v>
      </c>
      <c r="N55" s="33">
        <v>0.22885259870070118</v>
      </c>
      <c r="O55" s="33">
        <v>0.35941654047749144</v>
      </c>
      <c r="P55" s="31">
        <v>0.42368405541922644</v>
      </c>
      <c r="Q55" s="264">
        <f>D55/Inflation!$E60/6.55957</f>
        <v>29645.362332110981</v>
      </c>
      <c r="R55" s="265">
        <f>E55/Inflation!$G60*Inflation!$F60</f>
        <v>16071.413057659302</v>
      </c>
      <c r="S55" s="265">
        <f>F55/Inflation!$G60*Inflation!$F60</f>
        <v>22130.217373339365</v>
      </c>
      <c r="T55" s="265">
        <f>G55/Inflation!$G60*Inflation!$F60</f>
        <v>64944.456184368129</v>
      </c>
      <c r="U55" s="265">
        <f>H55/Inflation!$G60*Inflation!$F60</f>
        <v>46770.91564158559</v>
      </c>
      <c r="V55" s="265">
        <f>I55/Inflation!$G60*Inflation!$F60</f>
        <v>129747.31225507078</v>
      </c>
      <c r="W55" s="265">
        <f>J55/Inflation!$G60*Inflation!$F60</f>
        <v>346047.9751491553</v>
      </c>
      <c r="X55" s="264">
        <f>D55/Inflation!$G60*Inflation!$F60</f>
        <v>100886.64772405685</v>
      </c>
      <c r="Y55" s="72"/>
      <c r="Z55" s="72"/>
      <c r="AA55" s="72"/>
      <c r="AB55" s="72"/>
      <c r="AC55" s="72"/>
      <c r="AD55" s="72"/>
      <c r="AE55" s="72"/>
      <c r="AF55" s="71"/>
      <c r="AG55" s="72"/>
      <c r="AH55" s="72"/>
      <c r="AI55" s="72"/>
      <c r="AJ55" s="72"/>
      <c r="AK55" s="72"/>
      <c r="AL55" s="72"/>
      <c r="AM55" s="72"/>
    </row>
    <row r="56" spans="1:39">
      <c r="A56" s="16">
        <v>1959</v>
      </c>
      <c r="B56" s="18">
        <f>8</f>
        <v>8</v>
      </c>
      <c r="C56" s="101">
        <v>0.71499999999999997</v>
      </c>
      <c r="D56" s="22">
        <v>6000000</v>
      </c>
      <c r="E56" s="22">
        <v>939326.17209225555</v>
      </c>
      <c r="F56" s="22">
        <v>1296898.6125171697</v>
      </c>
      <c r="G56" s="22">
        <v>3690286.4124733843</v>
      </c>
      <c r="H56" s="22">
        <v>2679973.2808642345</v>
      </c>
      <c r="I56" s="22">
        <v>7215767.3268603608</v>
      </c>
      <c r="J56" s="22">
        <v>19269566.028301757</v>
      </c>
      <c r="K56" s="33">
        <v>1.4321275805683714E-2</v>
      </c>
      <c r="L56" s="33">
        <v>0.11899603100920507</v>
      </c>
      <c r="M56" s="33">
        <v>0.14887227741056872</v>
      </c>
      <c r="N56" s="33">
        <v>0.23411003500509836</v>
      </c>
      <c r="O56" s="33">
        <v>0.36749775694598336</v>
      </c>
      <c r="P56" s="31">
        <v>0.42696515598632045</v>
      </c>
      <c r="Q56" s="264">
        <f>D56/Inflation!$E61/655.957</f>
        <v>28575.918136801407</v>
      </c>
      <c r="R56" s="265">
        <f>E56/Inflation!$G61*Inflation!$F61</f>
        <v>15340.160233163291</v>
      </c>
      <c r="S56" s="265">
        <f>F56/Inflation!$G61*Inflation!$F61</f>
        <v>21179.685090501869</v>
      </c>
      <c r="T56" s="265">
        <f>G56/Inflation!$G61*Inflation!$F61</f>
        <v>60266.16371980228</v>
      </c>
      <c r="U56" s="265">
        <f>H56/Inflation!$G61*Inflation!$F61</f>
        <v>43766.713597985399</v>
      </c>
      <c r="V56" s="265">
        <f>I56/Inflation!$G61*Inflation!$F61</f>
        <v>117840.88454887726</v>
      </c>
      <c r="W56" s="265">
        <f>J56/Inflation!$G61*Inflation!$F61</f>
        <v>314691.78575026104</v>
      </c>
      <c r="X56" s="264">
        <f>D56/Inflation!$G61*Inflation!$F61</f>
        <v>97986.156601990209</v>
      </c>
      <c r="Y56" s="72"/>
      <c r="Z56" s="72"/>
      <c r="AA56" s="72"/>
      <c r="AB56" s="72"/>
      <c r="AC56" s="72"/>
      <c r="AD56" s="72"/>
      <c r="AE56" s="72"/>
      <c r="AF56" s="71"/>
      <c r="AG56" s="72"/>
      <c r="AH56" s="72"/>
      <c r="AI56" s="72"/>
      <c r="AJ56" s="72"/>
      <c r="AK56" s="72"/>
      <c r="AL56" s="72"/>
      <c r="AM56" s="72"/>
    </row>
    <row r="57" spans="1:39">
      <c r="A57" s="16">
        <v>1958</v>
      </c>
      <c r="B57" s="18">
        <f>8</f>
        <v>8</v>
      </c>
      <c r="C57" s="101">
        <v>0.77</v>
      </c>
      <c r="D57" s="22">
        <v>6000000</v>
      </c>
      <c r="E57" s="21">
        <v>910060.43440335721</v>
      </c>
      <c r="F57" s="21">
        <v>1216480.8022400392</v>
      </c>
      <c r="G57" s="21">
        <v>3258543.5669144108</v>
      </c>
      <c r="H57" s="21">
        <v>2493435.6105431193</v>
      </c>
      <c r="I57" s="22">
        <v>6673411.9269673536</v>
      </c>
      <c r="J57" s="22">
        <v>17870895.192796104</v>
      </c>
      <c r="K57" s="33">
        <v>1.1868735370069508E-2</v>
      </c>
      <c r="L57" s="33">
        <v>0.10517564996874715</v>
      </c>
      <c r="M57" s="33">
        <v>0.13364377196470831</v>
      </c>
      <c r="N57" s="33">
        <v>0.21432759278949676</v>
      </c>
      <c r="O57" s="33">
        <v>0.34204923426987288</v>
      </c>
      <c r="P57" s="31">
        <v>0.44240082508490453</v>
      </c>
      <c r="Q57" s="264">
        <f>D57/Inflation!$E62/655.957</f>
        <v>30681.401285573458</v>
      </c>
      <c r="R57" s="265">
        <f>E57/Inflation!$G62*Inflation!$F62</f>
        <v>15783.678390961903</v>
      </c>
      <c r="S57" s="265">
        <f>F57/Inflation!$G62*Inflation!$F62</f>
        <v>21098.09527531447</v>
      </c>
      <c r="T57" s="265">
        <f>G57/Inflation!$G62*Inflation!$F62</f>
        <v>56514.712362848739</v>
      </c>
      <c r="U57" s="265">
        <f>H57/Inflation!$G62*Inflation!$F62</f>
        <v>43245.024481463319</v>
      </c>
      <c r="V57" s="265">
        <f>I57/Inflation!$G62*Inflation!$F62</f>
        <v>115740.651547738</v>
      </c>
      <c r="W57" s="265">
        <f>J57/Inflation!$G62*Inflation!$F62</f>
        <v>309944.75929129595</v>
      </c>
      <c r="X57" s="264">
        <f>D57/Inflation!$G62*Inflation!$F62</f>
        <v>104061.2983113136</v>
      </c>
      <c r="Y57" s="72"/>
      <c r="Z57" s="72"/>
      <c r="AA57" s="72"/>
      <c r="AB57" s="72"/>
      <c r="AC57" s="72"/>
      <c r="AD57" s="72"/>
      <c r="AE57" s="72"/>
      <c r="AF57" s="71"/>
      <c r="AG57" s="72"/>
      <c r="AH57" s="72"/>
      <c r="AI57" s="72"/>
      <c r="AJ57" s="72"/>
      <c r="AK57" s="72"/>
      <c r="AL57" s="72"/>
      <c r="AM57" s="72"/>
    </row>
    <row r="58" spans="1:39">
      <c r="A58" s="16">
        <v>1957</v>
      </c>
      <c r="B58" s="18">
        <f>8</f>
        <v>8</v>
      </c>
      <c r="C58" s="101">
        <v>0.77</v>
      </c>
      <c r="D58" s="22">
        <v>6000000</v>
      </c>
      <c r="E58" s="22">
        <v>807010.21598115936</v>
      </c>
      <c r="F58" s="22">
        <v>1094621.3455239374</v>
      </c>
      <c r="G58" s="22">
        <v>2957752.1369151934</v>
      </c>
      <c r="H58" s="22">
        <v>2264653.4784036879</v>
      </c>
      <c r="I58" s="22">
        <v>6170158.7607544437</v>
      </c>
      <c r="J58" s="22">
        <v>16825694.366012402</v>
      </c>
      <c r="K58" s="33">
        <v>9.111752802798476E-3</v>
      </c>
      <c r="L58" s="33">
        <v>9.7236418023410931E-2</v>
      </c>
      <c r="M58" s="33">
        <v>0.12544498331882223</v>
      </c>
      <c r="N58" s="33">
        <v>0.20499687417531068</v>
      </c>
      <c r="O58" s="33">
        <v>0.33351266778059396</v>
      </c>
      <c r="P58" s="31">
        <v>0.48366639663073058</v>
      </c>
      <c r="Q58" s="264">
        <f>D58/Inflation!$E63/655.957</f>
        <v>31089.959314270211</v>
      </c>
      <c r="R58" s="265">
        <f>E58/Inflation!$G63*Inflation!$F63</f>
        <v>16109.881496690419</v>
      </c>
      <c r="S58" s="265">
        <f>F58/Inflation!$G63*Inflation!$F63</f>
        <v>21851.297308174522</v>
      </c>
      <c r="T58" s="265">
        <f>G58/Inflation!$G63*Inflation!$F63</f>
        <v>59043.907349246059</v>
      </c>
      <c r="U58" s="265">
        <f>H58/Inflation!$G63*Inflation!$F63</f>
        <v>45207.976857882692</v>
      </c>
      <c r="V58" s="265">
        <f>I58/Inflation!$G63*Inflation!$F63</f>
        <v>123171.33597951991</v>
      </c>
      <c r="W58" s="265">
        <f>J58/Inflation!$G63*Inflation!$F63</f>
        <v>335881.67407080217</v>
      </c>
      <c r="X58" s="264">
        <f>D58/Inflation!$G63*Inflation!$F63</f>
        <v>119774.55435632197</v>
      </c>
      <c r="Y58" s="72"/>
      <c r="Z58" s="72"/>
      <c r="AA58" s="72"/>
      <c r="AB58" s="72"/>
      <c r="AC58" s="72"/>
      <c r="AD58" s="72"/>
      <c r="AE58" s="72"/>
      <c r="AF58" s="71"/>
      <c r="AG58" s="72"/>
      <c r="AH58" s="72"/>
      <c r="AI58" s="72"/>
      <c r="AJ58" s="72"/>
      <c r="AK58" s="72"/>
      <c r="AL58" s="72"/>
      <c r="AM58" s="72"/>
    </row>
    <row r="59" spans="1:39">
      <c r="A59" s="16">
        <v>1956</v>
      </c>
      <c r="B59" s="18">
        <f>8</f>
        <v>8</v>
      </c>
      <c r="C59" s="101">
        <v>0.77</v>
      </c>
      <c r="D59" s="22">
        <v>6000000</v>
      </c>
      <c r="E59" s="21">
        <v>704486.93537384958</v>
      </c>
      <c r="F59" s="21">
        <v>964215.53929730109</v>
      </c>
      <c r="G59" s="21">
        <v>2651393.3308518874</v>
      </c>
      <c r="H59" s="21">
        <v>2030340.7383752677</v>
      </c>
      <c r="I59" s="22">
        <v>5553212.2498902278</v>
      </c>
      <c r="J59" s="22">
        <v>14859441.071344633</v>
      </c>
      <c r="K59" s="33">
        <v>7.0027195331057992E-3</v>
      </c>
      <c r="L59" s="33">
        <v>8.7619719405576987E-2</v>
      </c>
      <c r="M59" s="33">
        <v>0.11508465346959473</v>
      </c>
      <c r="N59" s="33">
        <v>0.19229545281095095</v>
      </c>
      <c r="O59" s="33">
        <v>0.32069052410682097</v>
      </c>
      <c r="P59" s="31">
        <v>0.51920973810091342</v>
      </c>
      <c r="Q59" s="264">
        <f>D59/Inflation!$E64/655.957</f>
        <v>31674.736469545034</v>
      </c>
      <c r="R59" s="265">
        <f>E59/Inflation!$G64*Inflation!$F64</f>
        <v>14485.166166046911</v>
      </c>
      <c r="S59" s="265">
        <f>F59/Inflation!$G64*Inflation!$F64</f>
        <v>19825.523519743027</v>
      </c>
      <c r="T59" s="265">
        <f>G59/Inflation!$G64*Inflation!$F64</f>
        <v>54516.08971081538</v>
      </c>
      <c r="U59" s="265">
        <f>H59/Inflation!$G64*Inflation!$F64</f>
        <v>41746.441974049158</v>
      </c>
      <c r="V59" s="265">
        <f>I59/Inflation!$G64*Inflation!$F64</f>
        <v>114181.25469182838</v>
      </c>
      <c r="W59" s="265">
        <f>J59/Inflation!$G64*Inflation!$F64</f>
        <v>305529.40337891021</v>
      </c>
      <c r="X59" s="264">
        <f>D59/Inflation!$G64*Inflation!$F64</f>
        <v>123367.79098701166</v>
      </c>
      <c r="Y59" s="72"/>
      <c r="Z59" s="72"/>
      <c r="AA59" s="72"/>
      <c r="AB59" s="72"/>
      <c r="AC59" s="72"/>
      <c r="AD59" s="72"/>
      <c r="AE59" s="72"/>
      <c r="AF59" s="71"/>
      <c r="AG59" s="72"/>
      <c r="AH59" s="72"/>
      <c r="AI59" s="72"/>
      <c r="AJ59" s="72"/>
      <c r="AK59" s="72"/>
      <c r="AL59" s="72"/>
      <c r="AM59" s="72"/>
    </row>
    <row r="60" spans="1:39">
      <c r="A60" s="16">
        <v>1955</v>
      </c>
      <c r="B60" s="18">
        <f>8</f>
        <v>8</v>
      </c>
      <c r="C60" s="101">
        <v>0.77</v>
      </c>
      <c r="D60" s="22">
        <v>6000000</v>
      </c>
      <c r="E60" s="22">
        <v>649896.41926511272</v>
      </c>
      <c r="F60" s="22">
        <v>879678.90421919269</v>
      </c>
      <c r="G60" s="22">
        <v>2343712.3950009858</v>
      </c>
      <c r="H60" s="22">
        <v>1793999.8381270096</v>
      </c>
      <c r="I60" s="22">
        <v>5094455.6286446452</v>
      </c>
      <c r="J60" s="22">
        <v>13792326.848873051</v>
      </c>
      <c r="K60" s="33">
        <v>5.3987226311292026E-3</v>
      </c>
      <c r="L60" s="33">
        <v>7.9853264018106593E-2</v>
      </c>
      <c r="M60" s="33">
        <v>0.10646430503761976</v>
      </c>
      <c r="N60" s="33">
        <v>0.18142556095064027</v>
      </c>
      <c r="O60" s="33">
        <v>0.30964317517142903</v>
      </c>
      <c r="P60" s="31">
        <v>0.54549973783788575</v>
      </c>
      <c r="Q60" s="264">
        <f>D60/Inflation!$E65/655.957</f>
        <v>31799.346900731318</v>
      </c>
      <c r="R60" s="265">
        <f>E60/Inflation!$G65*Inflation!$F65</f>
        <v>13923.948268490027</v>
      </c>
      <c r="S60" s="265">
        <f>F60/Inflation!$G65*Inflation!$F65</f>
        <v>18847.008834239248</v>
      </c>
      <c r="T60" s="265">
        <f>G60/Inflation!$G65*Inflation!$F65</f>
        <v>50213.740492852747</v>
      </c>
      <c r="U60" s="265">
        <f>H60/Inflation!$G65*Inflation!$F65</f>
        <v>38436.218756223112</v>
      </c>
      <c r="V60" s="265">
        <f>I60/Inflation!$G65*Inflation!$F65</f>
        <v>109148.06502485029</v>
      </c>
      <c r="W60" s="265">
        <f>J60/Inflation!$G65*Inflation!$F65</f>
        <v>295498.85159080086</v>
      </c>
      <c r="X60" s="264">
        <f>D60/Inflation!$G65*Inflation!$F65</f>
        <v>128549.23820846615</v>
      </c>
      <c r="Y60" s="72"/>
      <c r="Z60" s="72"/>
      <c r="AA60" s="72"/>
      <c r="AB60" s="72"/>
      <c r="AC60" s="72"/>
      <c r="AD60" s="72"/>
      <c r="AE60" s="72"/>
      <c r="AF60" s="71"/>
      <c r="AG60" s="72"/>
      <c r="AH60" s="72"/>
      <c r="AI60" s="72"/>
      <c r="AJ60" s="72"/>
      <c r="AK60" s="72"/>
      <c r="AL60" s="72"/>
      <c r="AM60" s="72"/>
    </row>
    <row r="61" spans="1:39">
      <c r="A61" s="16">
        <v>1954</v>
      </c>
      <c r="B61" s="18">
        <f>8</f>
        <v>8</v>
      </c>
      <c r="C61" s="101">
        <v>0.7</v>
      </c>
      <c r="D61" s="22">
        <v>6000000</v>
      </c>
      <c r="E61" s="21">
        <v>592327.73643720034</v>
      </c>
      <c r="F61" s="21">
        <v>789370.2971014122</v>
      </c>
      <c r="G61" s="21">
        <v>2122022.6532338797</v>
      </c>
      <c r="H61" s="21">
        <v>1619984.95662554</v>
      </c>
      <c r="I61" s="22">
        <v>4652540.2405242706</v>
      </c>
      <c r="J61" s="22">
        <v>12638124.032957733</v>
      </c>
      <c r="K61" s="33">
        <v>3.8567384765963806E-3</v>
      </c>
      <c r="L61" s="33">
        <v>6.5132943442284472E-2</v>
      </c>
      <c r="M61" s="33">
        <v>8.841040919122245E-2</v>
      </c>
      <c r="N61" s="33">
        <v>0.15380683583494192</v>
      </c>
      <c r="O61" s="33">
        <v>0.26911036417942408</v>
      </c>
      <c r="P61" s="31">
        <v>0.5759853578233981</v>
      </c>
      <c r="Q61" s="264">
        <f>D61/Inflation!$E66/655.957</f>
        <v>31854.747004460765</v>
      </c>
      <c r="R61" s="265">
        <f>E61/Inflation!$G66*Inflation!$F66</f>
        <v>12804.761467057657</v>
      </c>
      <c r="S61" s="265">
        <f>F61/Inflation!$G66*Inflation!$F66</f>
        <v>17064.367818331357</v>
      </c>
      <c r="T61" s="265">
        <f>G61/Inflation!$G66*Inflation!$F66</f>
        <v>45873.242515688711</v>
      </c>
      <c r="U61" s="265">
        <f>H61/Inflation!$G66*Inflation!$F66</f>
        <v>35020.343762023127</v>
      </c>
      <c r="V61" s="265">
        <f>I61/Inflation!$G66*Inflation!$F66</f>
        <v>100577.20469775192</v>
      </c>
      <c r="W61" s="265">
        <f>J61/Inflation!$G66*Inflation!$F66</f>
        <v>273207.13462870201</v>
      </c>
      <c r="X61" s="264">
        <f>D61/Inflation!$G66*Inflation!$F66</f>
        <v>129706.18135234235</v>
      </c>
      <c r="Y61" s="72"/>
      <c r="Z61" s="72"/>
      <c r="AA61" s="72"/>
      <c r="AB61" s="72"/>
      <c r="AC61" s="72"/>
      <c r="AD61" s="72"/>
      <c r="AE61" s="72"/>
      <c r="AF61" s="71"/>
      <c r="AG61" s="72"/>
      <c r="AH61" s="72"/>
      <c r="AI61" s="72"/>
      <c r="AJ61" s="72"/>
      <c r="AK61" s="72"/>
      <c r="AL61" s="72"/>
      <c r="AM61" s="72"/>
    </row>
    <row r="62" spans="1:39">
      <c r="A62" s="16">
        <v>1953</v>
      </c>
      <c r="B62" s="18">
        <f>8</f>
        <v>8</v>
      </c>
      <c r="C62" s="101">
        <v>0.7</v>
      </c>
      <c r="D62" s="22">
        <v>6000000</v>
      </c>
      <c r="E62" s="22">
        <v>584175.75790629536</v>
      </c>
      <c r="F62" s="22">
        <v>776568.27995244076</v>
      </c>
      <c r="G62" s="22">
        <v>1955583.3563229796</v>
      </c>
      <c r="H62" s="22">
        <v>1563372.8543887227</v>
      </c>
      <c r="I62" s="22">
        <v>4508492.0386894532</v>
      </c>
      <c r="J62" s="22">
        <v>12246365.130651506</v>
      </c>
      <c r="K62" s="33">
        <v>3.9803020269445384E-3</v>
      </c>
      <c r="L62" s="33">
        <v>6.6807166705978055E-2</v>
      </c>
      <c r="M62" s="33">
        <v>9.0696433694831935E-2</v>
      </c>
      <c r="N62" s="33">
        <v>0.15652781866606646</v>
      </c>
      <c r="O62" s="33">
        <v>0.26999993757367652</v>
      </c>
      <c r="P62" s="31">
        <v>0.57140572050815586</v>
      </c>
      <c r="Q62" s="264">
        <f>D62/Inflation!$E67/655.957</f>
        <v>31622.391471019153</v>
      </c>
      <c r="R62" s="265">
        <f>E62/Inflation!$G67*Inflation!$F67</f>
        <v>12679.048603970423</v>
      </c>
      <c r="S62" s="265">
        <f>F62/Inflation!$G67*Inflation!$F67</f>
        <v>16854.768162765966</v>
      </c>
      <c r="T62" s="265">
        <f>G62/Inflation!$G67*Inflation!$F67</f>
        <v>42444.309077118356</v>
      </c>
      <c r="U62" s="265">
        <f>H62/Inflation!$G67*Inflation!$F67</f>
        <v>33931.706577427249</v>
      </c>
      <c r="V62" s="265">
        <f>I62/Inflation!$G67*Inflation!$F67</f>
        <v>97853.067189971553</v>
      </c>
      <c r="W62" s="265">
        <f>J62/Inflation!$G67*Inflation!$F67</f>
        <v>265797.16226157651</v>
      </c>
      <c r="X62" s="264">
        <f>D62/Inflation!$G67*Inflation!$F67</f>
        <v>130225.00607775174</v>
      </c>
      <c r="Y62" s="72"/>
      <c r="Z62" s="72"/>
      <c r="AA62" s="72"/>
      <c r="AB62" s="72"/>
      <c r="AC62" s="72"/>
      <c r="AD62" s="72"/>
      <c r="AE62" s="72"/>
      <c r="AF62" s="71"/>
      <c r="AG62" s="72"/>
      <c r="AH62" s="72"/>
      <c r="AI62" s="72"/>
      <c r="AJ62" s="72"/>
      <c r="AK62" s="72"/>
      <c r="AL62" s="72"/>
      <c r="AM62" s="72"/>
    </row>
    <row r="63" spans="1:39">
      <c r="A63" s="16">
        <v>1952</v>
      </c>
      <c r="B63" s="18">
        <f>8</f>
        <v>8</v>
      </c>
      <c r="C63" s="101">
        <v>0.7</v>
      </c>
      <c r="D63" s="22">
        <v>6000000</v>
      </c>
      <c r="E63" s="21">
        <v>608794.39875788707</v>
      </c>
      <c r="F63" s="21">
        <v>808742.56519698387</v>
      </c>
      <c r="G63" s="21">
        <v>1931368.6810248129</v>
      </c>
      <c r="H63" s="21">
        <v>1594423.5713794075</v>
      </c>
      <c r="I63" s="22">
        <v>4590314.8202887811</v>
      </c>
      <c r="J63" s="22">
        <v>12248751.489630271</v>
      </c>
      <c r="K63" s="33">
        <v>6.3691091130431213E-3</v>
      </c>
      <c r="L63" s="33">
        <v>7.8488859837158559E-2</v>
      </c>
      <c r="M63" s="33">
        <v>0.10121307616700996</v>
      </c>
      <c r="N63" s="33">
        <v>0.16291286362733273</v>
      </c>
      <c r="O63" s="33">
        <v>0.2741424673317629</v>
      </c>
      <c r="P63" s="31">
        <v>0.4924964862300733</v>
      </c>
      <c r="Q63" s="264">
        <f>D63/Inflation!$E68/655.957</f>
        <v>33411.14584016236</v>
      </c>
      <c r="R63" s="265">
        <f>E63/Inflation!$G68*Inflation!$F68</f>
        <v>12988.748325935856</v>
      </c>
      <c r="S63" s="265">
        <f>F63/Inflation!$G68*Inflation!$F68</f>
        <v>17254.681812525967</v>
      </c>
      <c r="T63" s="265">
        <f>G63/Inflation!$G68*Inflation!$F68</f>
        <v>41206.130959168891</v>
      </c>
      <c r="U63" s="265">
        <f>H63/Inflation!$G68*Inflation!$F68</f>
        <v>34017.34072429104</v>
      </c>
      <c r="V63" s="265">
        <f>I63/Inflation!$G68*Inflation!$F68</f>
        <v>97935.270198265833</v>
      </c>
      <c r="W63" s="265">
        <f>J63/Inflation!$G68*Inflation!$F68</f>
        <v>261329.52394164648</v>
      </c>
      <c r="X63" s="264">
        <f>D63/Inflation!$G68*Inflation!$F68</f>
        <v>128011.18097442994</v>
      </c>
      <c r="Y63" s="72"/>
      <c r="Z63" s="72"/>
      <c r="AA63" s="72"/>
      <c r="AB63" s="72"/>
      <c r="AC63" s="72"/>
      <c r="AD63" s="72"/>
      <c r="AE63" s="72"/>
      <c r="AF63" s="71"/>
      <c r="AG63" s="72"/>
      <c r="AH63" s="72"/>
      <c r="AI63" s="72"/>
      <c r="AJ63" s="72"/>
      <c r="AK63" s="72"/>
      <c r="AL63" s="72"/>
      <c r="AM63" s="72"/>
    </row>
    <row r="64" spans="1:39">
      <c r="A64" s="16">
        <v>1951</v>
      </c>
      <c r="B64" s="18">
        <f>8</f>
        <v>8</v>
      </c>
      <c r="C64" s="101">
        <v>0.7</v>
      </c>
      <c r="D64" s="22">
        <v>6000000</v>
      </c>
      <c r="E64" s="22">
        <v>526488.029388936</v>
      </c>
      <c r="F64" s="22">
        <v>702238.179818862</v>
      </c>
      <c r="G64" s="22">
        <v>1598314.6969827013</v>
      </c>
      <c r="H64" s="22">
        <v>1322751.0408262988</v>
      </c>
      <c r="I64" s="22">
        <v>3875290.5750215934</v>
      </c>
      <c r="J64" s="22">
        <v>10559637.102500586</v>
      </c>
      <c r="K64" s="33">
        <v>3.5477193219425962E-3</v>
      </c>
      <c r="L64" s="33">
        <v>6.7165237550040183E-2</v>
      </c>
      <c r="M64" s="33">
        <v>8.883690658988197E-2</v>
      </c>
      <c r="N64" s="33">
        <v>0.14845318851075992</v>
      </c>
      <c r="O64" s="33">
        <v>0.25903386263973222</v>
      </c>
      <c r="P64" s="31">
        <v>0.54567733833125798</v>
      </c>
      <c r="Q64" s="264">
        <f>D64/Inflation!$E69/655.957</f>
        <v>36076.63888167929</v>
      </c>
      <c r="R64" s="265">
        <f>E64/Inflation!$G69*Inflation!$F69</f>
        <v>12569.420097647411</v>
      </c>
      <c r="S64" s="265">
        <f>F64/Inflation!$G69*Inflation!$F69</f>
        <v>16765.294172016042</v>
      </c>
      <c r="T64" s="265">
        <f>G64/Inflation!$G69*Inflation!$F69</f>
        <v>38158.301334859905</v>
      </c>
      <c r="U64" s="265">
        <f>H64/Inflation!$G69*Inflation!$F69</f>
        <v>31579.471115503209</v>
      </c>
      <c r="V64" s="265">
        <f>I64/Inflation!$G69*Inflation!$F69</f>
        <v>92519.017563295871</v>
      </c>
      <c r="W64" s="265">
        <f>J64/Inflation!$G69*Inflation!$F69</f>
        <v>252101.67641244264</v>
      </c>
      <c r="X64" s="264">
        <f>D64/Inflation!$G69*Inflation!$F69</f>
        <v>143244.51151038709</v>
      </c>
      <c r="Y64" s="72"/>
      <c r="Z64" s="72"/>
      <c r="AA64" s="72"/>
      <c r="AB64" s="72"/>
      <c r="AC64" s="72"/>
      <c r="AD64" s="72"/>
      <c r="AE64" s="72"/>
      <c r="AF64" s="71"/>
      <c r="AG64" s="72"/>
      <c r="AH64" s="72"/>
      <c r="AI64" s="72"/>
      <c r="AJ64" s="72"/>
      <c r="AK64" s="72"/>
      <c r="AL64" s="72"/>
      <c r="AM64" s="72"/>
    </row>
    <row r="65" spans="1:39">
      <c r="A65" s="16">
        <v>1950</v>
      </c>
      <c r="B65" s="18">
        <f>8</f>
        <v>8</v>
      </c>
      <c r="C65" s="101">
        <v>0.7</v>
      </c>
      <c r="D65" s="22">
        <v>5000000</v>
      </c>
      <c r="E65" s="21">
        <v>400663.13903060334</v>
      </c>
      <c r="F65" s="21">
        <v>539136.0097180095</v>
      </c>
      <c r="G65" s="21">
        <v>1251749.8640423983</v>
      </c>
      <c r="H65" s="21">
        <v>1031893.389971523</v>
      </c>
      <c r="I65" s="22">
        <v>3030999.8336946964</v>
      </c>
      <c r="J65" s="22">
        <v>8682134.6102809031</v>
      </c>
      <c r="K65" s="33">
        <v>4.9498989126964569E-3</v>
      </c>
      <c r="L65" s="33">
        <v>6.6521297458314518E-2</v>
      </c>
      <c r="M65" s="33">
        <v>8.7789318145795256E-2</v>
      </c>
      <c r="N65" s="33">
        <v>0.14669846200015127</v>
      </c>
      <c r="O65" s="33">
        <v>0.25863889064347345</v>
      </c>
      <c r="P65" s="31">
        <v>0.53491239996664697</v>
      </c>
      <c r="Q65" s="264">
        <f>D65/Inflation!$E70/655.957</f>
        <v>31471.471450880988</v>
      </c>
      <c r="R65" s="265">
        <f>E65/Inflation!$G70*Inflation!$F70</f>
        <v>11115.071420470587</v>
      </c>
      <c r="S65" s="265">
        <f>F65/Inflation!$G70*Inflation!$F70</f>
        <v>14956.542465728249</v>
      </c>
      <c r="T65" s="265">
        <f>G65/Inflation!$G70*Inflation!$F70</f>
        <v>34725.653008805697</v>
      </c>
      <c r="U65" s="265">
        <f>H65/Inflation!$G70*Inflation!$F70</f>
        <v>28626.463506464268</v>
      </c>
      <c r="V65" s="265">
        <f>I65/Inflation!$G70*Inflation!$F70</f>
        <v>84085.048872883068</v>
      </c>
      <c r="W65" s="265">
        <f>J65/Inflation!$G70*Inflation!$F70</f>
        <v>240857.06139301421</v>
      </c>
      <c r="X65" s="264">
        <f>D65/Inflation!$G70*Inflation!$F70</f>
        <v>138708.43531255817</v>
      </c>
      <c r="Y65" s="72"/>
      <c r="Z65" s="72"/>
      <c r="AA65" s="72"/>
      <c r="AB65" s="72"/>
      <c r="AC65" s="72"/>
      <c r="AD65" s="72"/>
      <c r="AE65" s="72"/>
      <c r="AF65" s="71"/>
      <c r="AG65" s="72"/>
      <c r="AH65" s="72"/>
      <c r="AI65" s="72"/>
      <c r="AJ65" s="72"/>
      <c r="AK65" s="72"/>
      <c r="AL65" s="72"/>
      <c r="AM65" s="72"/>
    </row>
    <row r="66" spans="1:39">
      <c r="A66" s="16">
        <v>1949</v>
      </c>
      <c r="B66" s="18">
        <f>8</f>
        <v>8</v>
      </c>
      <c r="C66" s="101">
        <v>0.7</v>
      </c>
      <c r="D66" s="22">
        <v>3000000</v>
      </c>
      <c r="E66" s="22">
        <v>340747.37350838754</v>
      </c>
      <c r="F66" s="22">
        <v>462177.22563603695</v>
      </c>
      <c r="G66" s="22">
        <v>1096629.2941120826</v>
      </c>
      <c r="H66" s="22">
        <v>906921.52032760426</v>
      </c>
      <c r="I66" s="22">
        <v>2703977.6977547114</v>
      </c>
      <c r="J66" s="22">
        <v>7618646.3212241242</v>
      </c>
      <c r="K66" s="33">
        <v>5.9056286265842008E-3</v>
      </c>
      <c r="L66" s="33">
        <v>6.9507425969717165E-2</v>
      </c>
      <c r="M66" s="33">
        <v>9.1122629559949667E-2</v>
      </c>
      <c r="N66" s="33">
        <v>0.15064196105287966</v>
      </c>
      <c r="O66" s="33">
        <v>0.26488707521443833</v>
      </c>
      <c r="P66" s="31">
        <v>0.51439324253926488</v>
      </c>
      <c r="Q66" s="264">
        <f>D66/Inflation!$E71/655.957</f>
        <v>20080.237416767886</v>
      </c>
      <c r="R66" s="265">
        <f>E66/Inflation!$G71*Inflation!$F71</f>
        <v>10398.197703566699</v>
      </c>
      <c r="S66" s="265">
        <f>F66/Inflation!$G71*Inflation!$F71</f>
        <v>14103.733557116242</v>
      </c>
      <c r="T66" s="265">
        <f>G66/Inflation!$G71*Inflation!$F71</f>
        <v>33464.581370924476</v>
      </c>
      <c r="U66" s="265">
        <f>H66/Inflation!$G71*Inflation!$F71</f>
        <v>27675.486307904248</v>
      </c>
      <c r="V66" s="265">
        <f>I66/Inflation!$G71*Inflation!$F71</f>
        <v>82514.193426634054</v>
      </c>
      <c r="W66" s="265">
        <f>J66/Inflation!$G71*Inflation!$F71</f>
        <v>232489.51229169065</v>
      </c>
      <c r="X66" s="264">
        <f>D66/Inflation!$G71*Inflation!$F71</f>
        <v>91547.567306288402</v>
      </c>
      <c r="Y66" s="72"/>
      <c r="Z66" s="72"/>
      <c r="AA66" s="72"/>
      <c r="AB66" s="72"/>
      <c r="AC66" s="72"/>
      <c r="AD66" s="72"/>
      <c r="AE66" s="72"/>
      <c r="AF66" s="71"/>
      <c r="AG66" s="72"/>
      <c r="AH66" s="72"/>
      <c r="AI66" s="72"/>
      <c r="AJ66" s="72"/>
      <c r="AK66" s="72"/>
      <c r="AL66" s="72"/>
      <c r="AM66" s="72"/>
    </row>
    <row r="67" spans="1:39">
      <c r="A67" s="16">
        <v>1948</v>
      </c>
      <c r="B67" s="18">
        <f>9</f>
        <v>9</v>
      </c>
      <c r="C67" s="101">
        <v>0.7</v>
      </c>
      <c r="D67" s="22">
        <v>3000000</v>
      </c>
      <c r="E67" s="21">
        <v>284226.72915385169</v>
      </c>
      <c r="F67" s="21">
        <v>365520.64084007742</v>
      </c>
      <c r="G67" s="21">
        <v>856497.51994990883</v>
      </c>
      <c r="H67" s="21">
        <v>714731.95174439251</v>
      </c>
      <c r="I67" s="22">
        <v>2070898.4689079188</v>
      </c>
      <c r="J67" s="22">
        <v>5601881.9535150714</v>
      </c>
      <c r="K67" s="33">
        <v>3.5742100617939037E-3</v>
      </c>
      <c r="L67" s="33">
        <v>5.8314634868551464E-2</v>
      </c>
      <c r="M67" s="33">
        <v>7.9506332432111346E-2</v>
      </c>
      <c r="N67" s="33">
        <v>0.13832657360305192</v>
      </c>
      <c r="O67" s="33">
        <v>0.23680790448976388</v>
      </c>
      <c r="P67" s="31">
        <v>0.569086224766713</v>
      </c>
      <c r="Q67" s="264">
        <f>D67/Inflation!$E72/655.957</f>
        <v>29482.181580679524</v>
      </c>
      <c r="R67" s="265">
        <f>E67/Inflation!$G72*Inflation!$F72</f>
        <v>9818.3135596543179</v>
      </c>
      <c r="S67" s="265">
        <f>F67/Inflation!$G72*Inflation!$F72</f>
        <v>12626.526277023917</v>
      </c>
      <c r="T67" s="265">
        <f>G67/Inflation!$G72*Inflation!$F72</f>
        <v>29586.806416726922</v>
      </c>
      <c r="U67" s="265">
        <f>H67/Inflation!$G72*Inflation!$F72</f>
        <v>24689.663896922302</v>
      </c>
      <c r="V67" s="265">
        <f>I67/Inflation!$G72*Inflation!$F72</f>
        <v>71537.01053548661</v>
      </c>
      <c r="W67" s="265">
        <f>J67/Inflation!$G72*Inflation!$F72</f>
        <v>193511.12299507848</v>
      </c>
      <c r="X67" s="264">
        <f>D67/Inflation!$G72*Inflation!$F72</f>
        <v>103631.84619071847</v>
      </c>
      <c r="Y67" s="72"/>
      <c r="Z67" s="72"/>
      <c r="AA67" s="72"/>
      <c r="AB67" s="72"/>
      <c r="AC67" s="72"/>
      <c r="AD67" s="72"/>
      <c r="AE67" s="72"/>
      <c r="AF67" s="71"/>
      <c r="AG67" s="72"/>
      <c r="AH67" s="72"/>
      <c r="AI67" s="72"/>
      <c r="AJ67" s="72"/>
      <c r="AK67" s="72"/>
      <c r="AL67" s="72"/>
      <c r="AM67" s="72"/>
    </row>
    <row r="68" spans="1:39">
      <c r="A68" s="16">
        <v>1947</v>
      </c>
      <c r="B68" s="18">
        <f>6</f>
        <v>6</v>
      </c>
      <c r="C68" s="101">
        <v>0.84</v>
      </c>
      <c r="D68" s="22">
        <v>2000000</v>
      </c>
      <c r="E68" s="22">
        <v>177582.48828432927</v>
      </c>
      <c r="F68" s="22">
        <v>237950.05096114302</v>
      </c>
      <c r="G68" s="22">
        <v>541174.65462201287</v>
      </c>
      <c r="H68" s="22">
        <v>439681.67756266502</v>
      </c>
      <c r="I68" s="22">
        <v>1234783.9441707996</v>
      </c>
      <c r="J68" s="22">
        <v>3263132.4663079116</v>
      </c>
      <c r="K68" s="33">
        <v>2.8612851123830359E-3</v>
      </c>
      <c r="L68" s="33">
        <v>5.4491539671606269E-2</v>
      </c>
      <c r="M68" s="33">
        <v>7.6184354595007234E-2</v>
      </c>
      <c r="N68" s="33">
        <v>0.14598973621521699</v>
      </c>
      <c r="O68" s="33">
        <v>0.25620621719491143</v>
      </c>
      <c r="P68" s="31">
        <v>0.67277960342397169</v>
      </c>
      <c r="Q68" s="264">
        <f>D68/Inflation!$E73/655.957</f>
        <v>26376.072282997768</v>
      </c>
      <c r="R68" s="265">
        <f>E68/Inflation!$G73*Inflation!$F73</f>
        <v>9735.2933882726902</v>
      </c>
      <c r="S68" s="265">
        <f>F68/Inflation!$G73*Inflation!$F73</f>
        <v>13044.718430525481</v>
      </c>
      <c r="T68" s="265">
        <f>G68/Inflation!$G73*Inflation!$F73</f>
        <v>29667.869213584818</v>
      </c>
      <c r="U68" s="265">
        <f>H68/Inflation!$G73*Inflation!$F73</f>
        <v>24103.897686505068</v>
      </c>
      <c r="V68" s="265">
        <f>I68/Inflation!$G73*Inflation!$F73</f>
        <v>67692.395144189737</v>
      </c>
      <c r="W68" s="265">
        <f>J68/Inflation!$G73*Inflation!$F73</f>
        <v>178888.98973778312</v>
      </c>
      <c r="X68" s="264">
        <f>D68/Inflation!$G73*Inflation!$F73</f>
        <v>109642.49326978016</v>
      </c>
      <c r="Y68" s="72"/>
      <c r="Z68" s="72"/>
      <c r="AA68" s="72"/>
      <c r="AB68" s="72"/>
      <c r="AC68" s="72"/>
      <c r="AD68" s="72"/>
      <c r="AE68" s="72"/>
      <c r="AF68" s="71"/>
      <c r="AG68" s="72"/>
      <c r="AH68" s="72"/>
      <c r="AI68" s="72"/>
      <c r="AJ68" s="72"/>
      <c r="AK68" s="72"/>
      <c r="AL68" s="72"/>
      <c r="AM68" s="72"/>
    </row>
    <row r="69" spans="1:39">
      <c r="A69" s="16">
        <v>1946</v>
      </c>
      <c r="B69" s="18">
        <f>5</f>
        <v>5</v>
      </c>
      <c r="C69" s="101">
        <v>0.7</v>
      </c>
      <c r="D69" s="22">
        <v>1000000</v>
      </c>
      <c r="E69" s="21">
        <v>125671.3822296954</v>
      </c>
      <c r="F69" s="21">
        <v>170703.87265110691</v>
      </c>
      <c r="G69" s="21">
        <v>409284.84364575706</v>
      </c>
      <c r="H69" s="21">
        <v>342615.00260329392</v>
      </c>
      <c r="I69" s="22">
        <v>988246.18319210201</v>
      </c>
      <c r="J69" s="22">
        <v>2793396.9043515092</v>
      </c>
      <c r="K69" s="33">
        <v>9.1221397636878296E-3</v>
      </c>
      <c r="L69" s="33">
        <v>7.84822136459217E-2</v>
      </c>
      <c r="M69" s="33">
        <v>9.9502029211641196E-2</v>
      </c>
      <c r="N69" s="33">
        <v>0.15678488678016342</v>
      </c>
      <c r="O69" s="33">
        <v>0.28087201633119219</v>
      </c>
      <c r="P69" s="31">
        <v>0.45306528072486041</v>
      </c>
      <c r="Q69" s="264">
        <f>D69/Inflation!$E74/655.957</f>
        <v>18238.444912388077</v>
      </c>
      <c r="R69" s="265">
        <f>E69/Inflation!$G74*Inflation!$F74</f>
        <v>10279.077065521216</v>
      </c>
      <c r="S69" s="265">
        <f>F69/Inflation!$G74*Inflation!$F74</f>
        <v>13962.4330633727</v>
      </c>
      <c r="T69" s="265">
        <f>G69/Inflation!$G74*Inflation!$F74</f>
        <v>33476.757993280291</v>
      </c>
      <c r="U69" s="265">
        <f>H69/Inflation!$G74*Inflation!$F74</f>
        <v>28023.611685324791</v>
      </c>
      <c r="V69" s="265">
        <f>I69/Inflation!$G74*Inflation!$F74</f>
        <v>80831.916515186371</v>
      </c>
      <c r="W69" s="265">
        <f>J69/Inflation!$G74*Inflation!$F74</f>
        <v>228481.15095874807</v>
      </c>
      <c r="X69" s="264">
        <f>D69/Inflation!$G74*Inflation!$F74</f>
        <v>81793.299979255986</v>
      </c>
      <c r="Y69" s="72"/>
      <c r="Z69" s="72"/>
      <c r="AA69" s="72"/>
      <c r="AB69" s="72"/>
      <c r="AC69" s="72"/>
      <c r="AD69" s="72"/>
      <c r="AE69" s="72"/>
      <c r="AF69" s="71"/>
      <c r="AG69" s="72"/>
      <c r="AH69" s="72"/>
      <c r="AI69" s="72"/>
      <c r="AJ69" s="72"/>
      <c r="AK69" s="72"/>
      <c r="AL69" s="72"/>
      <c r="AM69" s="72"/>
    </row>
    <row r="70" spans="1:39">
      <c r="A70" s="16">
        <v>1945</v>
      </c>
      <c r="B70" s="18">
        <f>5</f>
        <v>5</v>
      </c>
      <c r="C70" s="101">
        <v>0.7</v>
      </c>
      <c r="D70" s="22">
        <v>500000</v>
      </c>
      <c r="E70" s="22">
        <v>77598.20658239066</v>
      </c>
      <c r="F70" s="22">
        <v>103346.46281888821</v>
      </c>
      <c r="G70" s="22">
        <v>230378.96378240021</v>
      </c>
      <c r="H70" s="22">
        <v>188605.71841812078</v>
      </c>
      <c r="I70" s="22">
        <v>469449.9851461401</v>
      </c>
      <c r="J70" s="22">
        <v>1182155.7538666904</v>
      </c>
      <c r="K70" s="33">
        <v>1.8598715748005396E-3</v>
      </c>
      <c r="L70" s="33">
        <v>4.6568603530736864E-2</v>
      </c>
      <c r="M70" s="33">
        <v>6.5550609095747669E-2</v>
      </c>
      <c r="N70" s="33">
        <v>0.12292802153941075</v>
      </c>
      <c r="O70" s="33">
        <v>0.22398400873404639</v>
      </c>
      <c r="P70" s="31">
        <v>0.61197447698905993</v>
      </c>
      <c r="Q70" s="264">
        <f>D70/Inflation!$E75/655.957</f>
        <v>12165.174425194484</v>
      </c>
      <c r="R70" s="265">
        <f>E70/Inflation!$G75*Inflation!$F75</f>
        <v>9685.5424313786243</v>
      </c>
      <c r="S70" s="265">
        <f>F70/Inflation!$G75*Inflation!$F75</f>
        <v>12899.351606824173</v>
      </c>
      <c r="T70" s="265">
        <f>G70/Inflation!$G75*Inflation!$F75</f>
        <v>28755.113388378682</v>
      </c>
      <c r="U70" s="265">
        <f>H70/Inflation!$G75*Inflation!$F75</f>
        <v>23541.119943278449</v>
      </c>
      <c r="V70" s="265">
        <f>I70/Inflation!$G75*Inflation!$F75</f>
        <v>58595.139640441463</v>
      </c>
      <c r="W70" s="265">
        <f>J70/Inflation!$G75*Inflation!$F75</f>
        <v>147552.63322248636</v>
      </c>
      <c r="X70" s="264">
        <f>D70/Inflation!$G75*Inflation!$F75</f>
        <v>62408.287884172321</v>
      </c>
      <c r="Y70" s="72"/>
      <c r="Z70" s="72"/>
      <c r="AA70" s="72"/>
      <c r="AB70" s="72"/>
      <c r="AC70" s="72"/>
      <c r="AD70" s="72"/>
      <c r="AE70" s="72"/>
      <c r="AF70" s="71"/>
      <c r="AG70" s="72"/>
      <c r="AH70" s="72"/>
      <c r="AI70" s="72"/>
      <c r="AJ70" s="72"/>
      <c r="AK70" s="72"/>
      <c r="AL70" s="72"/>
      <c r="AM70" s="72"/>
    </row>
    <row r="71" spans="1:39">
      <c r="A71" s="16">
        <v>1944</v>
      </c>
      <c r="B71" s="18">
        <v>23</v>
      </c>
      <c r="C71" s="101">
        <v>0.9</v>
      </c>
      <c r="D71" s="266">
        <v>400000</v>
      </c>
      <c r="E71" s="21">
        <v>38371.452612905254</v>
      </c>
      <c r="F71" s="21">
        <v>52521.737513128784</v>
      </c>
      <c r="G71" s="21">
        <v>133777.23975141381</v>
      </c>
      <c r="H71" s="21">
        <v>103358.05254920741</v>
      </c>
      <c r="I71" s="22">
        <v>255851.68503210758</v>
      </c>
      <c r="J71" s="22">
        <v>565353.2021799105</v>
      </c>
      <c r="K71" s="33">
        <v>5.0697422606169832E-4</v>
      </c>
      <c r="L71" s="33">
        <v>4.7974938944170216E-2</v>
      </c>
      <c r="M71" s="33">
        <v>6.5811841685213368E-2</v>
      </c>
      <c r="N71" s="33">
        <v>0.12524961248973107</v>
      </c>
      <c r="O71" s="33">
        <v>0.21476490066151752</v>
      </c>
      <c r="P71" s="31">
        <v>0.72419489495782718</v>
      </c>
      <c r="Q71" s="264">
        <f>D71/Inflation!$E76/655.957</f>
        <v>10853.13703785876</v>
      </c>
      <c r="R71" s="265">
        <f>E71/Inflation!$G76*Inflation!$F76</f>
        <v>7112.249083764199</v>
      </c>
      <c r="S71" s="265">
        <f>F71/Inflation!$G76*Inflation!$F76</f>
        <v>9735.0413932419306</v>
      </c>
      <c r="T71" s="265">
        <f>G71/Inflation!$G76*Inflation!$F76</f>
        <v>24795.961217545831</v>
      </c>
      <c r="U71" s="265">
        <f>H71/Inflation!$G76*Inflation!$F76</f>
        <v>19157.685322955887</v>
      </c>
      <c r="V71" s="265">
        <f>I71/Inflation!$G76*Inflation!$F76</f>
        <v>47422.778876949014</v>
      </c>
      <c r="W71" s="265">
        <f>J71/Inflation!$G76*Inflation!$F76</f>
        <v>104789.6944317111</v>
      </c>
      <c r="X71" s="264">
        <f>D71/Inflation!$G76*Inflation!$F76</f>
        <v>74141.046006396704</v>
      </c>
      <c r="Y71" s="72"/>
      <c r="Z71" s="72"/>
      <c r="AA71" s="72"/>
      <c r="AB71" s="72"/>
      <c r="AC71" s="72"/>
      <c r="AD71" s="72"/>
      <c r="AE71" s="72"/>
      <c r="AF71" s="71"/>
      <c r="AG71" s="72"/>
      <c r="AH71" s="72"/>
      <c r="AI71" s="72"/>
      <c r="AJ71" s="72"/>
      <c r="AK71" s="72"/>
      <c r="AL71" s="72"/>
      <c r="AM71" s="72"/>
    </row>
    <row r="72" spans="1:39">
      <c r="A72" s="16">
        <v>1943</v>
      </c>
      <c r="B72" s="18">
        <v>23</v>
      </c>
      <c r="C72" s="101">
        <v>0.9</v>
      </c>
      <c r="D72" s="266">
        <v>400000</v>
      </c>
      <c r="E72" s="22">
        <v>32818.096353449742</v>
      </c>
      <c r="F72" s="22">
        <v>44885.159812374121</v>
      </c>
      <c r="G72" s="22">
        <v>121446.31235470227</v>
      </c>
      <c r="H72" s="22">
        <v>94586.501110782308</v>
      </c>
      <c r="I72" s="22">
        <v>260011.60871221038</v>
      </c>
      <c r="J72" s="22">
        <v>625431.28459395713</v>
      </c>
      <c r="K72" s="33">
        <v>3.9544229100041731E-4</v>
      </c>
      <c r="L72" s="33">
        <v>4.8553494982859637E-2</v>
      </c>
      <c r="M72" s="33">
        <v>6.6839473834235719E-2</v>
      </c>
      <c r="N72" s="33">
        <v>0.12863502699690371</v>
      </c>
      <c r="O72" s="33">
        <v>0.23337608411252059</v>
      </c>
      <c r="P72" s="31">
        <v>0.81770622901237033</v>
      </c>
      <c r="Q72" s="264">
        <f>D72/Inflation!$E77/655.957</f>
        <v>12240.926399799449</v>
      </c>
      <c r="R72" s="265">
        <f>E72/Inflation!$G77*Inflation!$F77</f>
        <v>7433.3282142875232</v>
      </c>
      <c r="S72" s="265">
        <f>F72/Inflation!$G77*Inflation!$F77</f>
        <v>10166.528894387047</v>
      </c>
      <c r="T72" s="265">
        <f>G72/Inflation!$G77*Inflation!$F77</f>
        <v>27507.698509529462</v>
      </c>
      <c r="U72" s="265">
        <f>H72/Inflation!$G77*Inflation!$F77</f>
        <v>21423.927208489935</v>
      </c>
      <c r="V72" s="265">
        <f>I72/Inflation!$G77*Inflation!$F77</f>
        <v>58892.862226592733</v>
      </c>
      <c r="W72" s="265">
        <f>J72/Inflation!$G77*Inflation!$F77</f>
        <v>141660.74606523171</v>
      </c>
      <c r="X72" s="264">
        <f>D72/Inflation!$G77*Inflation!$F77</f>
        <v>90600.358219816771</v>
      </c>
      <c r="Y72" s="72"/>
      <c r="Z72" s="72"/>
      <c r="AA72" s="72"/>
      <c r="AB72" s="72"/>
      <c r="AC72" s="72"/>
      <c r="AD72" s="72"/>
      <c r="AE72" s="72"/>
      <c r="AF72" s="71"/>
      <c r="AG72" s="72"/>
      <c r="AH72" s="72"/>
      <c r="AI72" s="72"/>
      <c r="AJ72" s="72"/>
      <c r="AK72" s="72"/>
      <c r="AL72" s="72"/>
      <c r="AM72" s="72"/>
    </row>
    <row r="73" spans="1:39">
      <c r="A73" s="16">
        <v>1942</v>
      </c>
      <c r="B73" s="18">
        <v>23</v>
      </c>
      <c r="C73" s="101">
        <v>0.9</v>
      </c>
      <c r="D73" s="266">
        <v>400000</v>
      </c>
      <c r="E73" s="21">
        <v>26843.234476585243</v>
      </c>
      <c r="F73" s="21">
        <v>38130.646422958693</v>
      </c>
      <c r="G73" s="21">
        <v>106023.6729055889</v>
      </c>
      <c r="H73" s="21">
        <v>84633.009086758218</v>
      </c>
      <c r="I73" s="22">
        <v>253022.40239688428</v>
      </c>
      <c r="J73" s="22">
        <v>636888.05398136971</v>
      </c>
      <c r="K73" s="33">
        <v>8.915936194412884E-4</v>
      </c>
      <c r="L73" s="33">
        <v>5.3341281583809456E-2</v>
      </c>
      <c r="M73" s="33">
        <v>7.2082814586042099E-2</v>
      </c>
      <c r="N73" s="33">
        <v>0.13497282955184958</v>
      </c>
      <c r="O73" s="33">
        <v>0.24050686712321351</v>
      </c>
      <c r="P73" s="31">
        <v>0.80774408620094684</v>
      </c>
      <c r="Q73" s="264">
        <f>D73/Inflation!$E78/655.957</f>
        <v>13508.601613233212</v>
      </c>
      <c r="R73" s="265">
        <f>E73/Inflation!$G78*Inflation!$F78</f>
        <v>7551.3806773039778</v>
      </c>
      <c r="S73" s="265">
        <f>F73/Inflation!$G78*Inflation!$F78</f>
        <v>10726.688948852388</v>
      </c>
      <c r="T73" s="265">
        <f>G73/Inflation!$G78*Inflation!$F78</f>
        <v>29825.955423308951</v>
      </c>
      <c r="U73" s="265">
        <f>H73/Inflation!$G78*Inflation!$F78</f>
        <v>23808.459820194446</v>
      </c>
      <c r="V73" s="265">
        <f>I73/Inflation!$G78*Inflation!$F78</f>
        <v>71178.772515342644</v>
      </c>
      <c r="W73" s="265">
        <f>J73/Inflation!$G78*Inflation!$F78</f>
        <v>179165.5975227489</v>
      </c>
      <c r="X73" s="264">
        <f>D73/Inflation!$G78*Inflation!$F78</f>
        <v>112525.64490901244</v>
      </c>
      <c r="Y73" s="72"/>
      <c r="Z73" s="72"/>
      <c r="AA73" s="72"/>
      <c r="AB73" s="72"/>
      <c r="AC73" s="72"/>
      <c r="AD73" s="72"/>
      <c r="AE73" s="72"/>
      <c r="AF73" s="71"/>
      <c r="AG73" s="72"/>
      <c r="AH73" s="72"/>
      <c r="AI73" s="72"/>
      <c r="AJ73" s="72"/>
      <c r="AK73" s="72"/>
      <c r="AL73" s="72"/>
      <c r="AM73" s="72"/>
    </row>
    <row r="74" spans="1:39" ht="15" customHeight="1">
      <c r="A74" s="16">
        <v>1941</v>
      </c>
      <c r="B74" s="18">
        <v>9</v>
      </c>
      <c r="C74" s="101">
        <v>0.9</v>
      </c>
      <c r="D74" s="266">
        <v>1330000</v>
      </c>
      <c r="E74" s="22">
        <v>21975.240542074585</v>
      </c>
      <c r="F74" s="22">
        <v>31316.70496952597</v>
      </c>
      <c r="G74" s="22">
        <v>84882.132271595285</v>
      </c>
      <c r="H74" s="22">
        <v>69108.639413340323</v>
      </c>
      <c r="I74" s="22">
        <v>225764.21224746972</v>
      </c>
      <c r="J74" s="22">
        <v>649646.80827326607</v>
      </c>
      <c r="K74" s="33">
        <v>6.431096129054575E-4</v>
      </c>
      <c r="L74" s="33">
        <v>4.87727766353677E-2</v>
      </c>
      <c r="M74" s="33">
        <v>6.6920419210330623E-2</v>
      </c>
      <c r="N74" s="33">
        <v>0.12798948743897295</v>
      </c>
      <c r="O74" s="33">
        <v>0.24948009612732072</v>
      </c>
      <c r="P74" s="31">
        <v>0.85584063909285202</v>
      </c>
      <c r="Q74" s="264">
        <f>D74/Inflation!$E79/655.957</f>
        <v>48829.877269194287</v>
      </c>
      <c r="R74" s="265">
        <f>E74/Inflation!$G79*Inflation!$F79</f>
        <v>7436.8801779380647</v>
      </c>
      <c r="S74" s="265">
        <f>F74/Inflation!$G79*Inflation!$F79</f>
        <v>10598.226762536964</v>
      </c>
      <c r="T74" s="265">
        <f>G74/Inflation!$G79*Inflation!$F79</f>
        <v>28725.885650403419</v>
      </c>
      <c r="U74" s="265">
        <f>H74/Inflation!$G79*Inflation!$F79</f>
        <v>23387.806362952328</v>
      </c>
      <c r="V74" s="265">
        <f>I74/Inflation!$G79*Inflation!$F79</f>
        <v>76403.322718419004</v>
      </c>
      <c r="W74" s="265">
        <f>J74/Inflation!$G79*Inflation!$F79</f>
        <v>219854.04263757271</v>
      </c>
      <c r="X74" s="264">
        <f>D74/Inflation!$G79*Inflation!$F79</f>
        <v>450099.76649492711</v>
      </c>
      <c r="Y74" s="72"/>
      <c r="Z74" s="72"/>
      <c r="AA74" s="72"/>
      <c r="AB74" s="72"/>
      <c r="AC74" s="72"/>
      <c r="AD74" s="72"/>
      <c r="AE74" s="72"/>
      <c r="AF74" s="71"/>
      <c r="AG74" s="72"/>
      <c r="AH74" s="72"/>
      <c r="AI74" s="72"/>
      <c r="AJ74" s="72"/>
      <c r="AK74" s="72"/>
      <c r="AL74" s="72"/>
      <c r="AM74" s="72"/>
    </row>
    <row r="75" spans="1:39">
      <c r="A75" s="16">
        <v>1940</v>
      </c>
      <c r="B75" s="18">
        <v>9</v>
      </c>
      <c r="C75" s="101">
        <v>0.8</v>
      </c>
      <c r="D75" s="266">
        <v>1330000</v>
      </c>
      <c r="E75" s="21">
        <v>17416.976819802505</v>
      </c>
      <c r="F75" s="21">
        <v>24522.514578787304</v>
      </c>
      <c r="G75" s="21">
        <v>65334.038163330944</v>
      </c>
      <c r="H75" s="21">
        <v>51867.138409842759</v>
      </c>
      <c r="I75" s="22">
        <v>166722.90603490497</v>
      </c>
      <c r="J75" s="22">
        <v>504054.12095539586</v>
      </c>
      <c r="K75" s="33">
        <v>2.8639162219557354E-4</v>
      </c>
      <c r="L75" s="33">
        <v>3.1023843369939429E-2</v>
      </c>
      <c r="M75" s="33">
        <v>4.2632391460796157E-2</v>
      </c>
      <c r="N75" s="33">
        <v>8.1527326525088567E-2</v>
      </c>
      <c r="O75" s="33">
        <v>0.16292440165863037</v>
      </c>
      <c r="P75" s="31">
        <v>0.88418878261037259</v>
      </c>
      <c r="Q75" s="264">
        <f>D75/Inflation!$E80/655.957</f>
        <v>53168.735610300682</v>
      </c>
      <c r="R75" s="265">
        <f>E75/Inflation!$G80*Inflation!$F80</f>
        <v>6925.7655711111138</v>
      </c>
      <c r="S75" s="265">
        <f>F75/Inflation!$G80*Inflation!$F80</f>
        <v>9751.243797588133</v>
      </c>
      <c r="T75" s="265">
        <f>G75/Inflation!$G80*Inflation!$F80</f>
        <v>25979.72293439545</v>
      </c>
      <c r="U75" s="265">
        <f>H75/Inflation!$G80*Inflation!$F80</f>
        <v>20624.683903955331</v>
      </c>
      <c r="V75" s="265">
        <f>I75/Inflation!$G80*Inflation!$F80</f>
        <v>66296.451702186474</v>
      </c>
      <c r="W75" s="265">
        <f>J75/Inflation!$G80*Inflation!$F80</f>
        <v>200434.36429911619</v>
      </c>
      <c r="X75" s="264">
        <f>D75/Inflation!$G80*Inflation!$F80</f>
        <v>528867.22563153936</v>
      </c>
      <c r="Y75" s="72"/>
      <c r="Z75" s="72"/>
      <c r="AA75" s="72"/>
      <c r="AB75" s="72"/>
      <c r="AC75" s="72"/>
      <c r="AD75" s="72"/>
      <c r="AE75" s="72"/>
      <c r="AF75" s="71"/>
      <c r="AG75" s="72"/>
      <c r="AH75" s="72"/>
      <c r="AI75" s="72"/>
      <c r="AJ75" s="72"/>
      <c r="AK75" s="72"/>
      <c r="AL75" s="72"/>
      <c r="AM75" s="72"/>
    </row>
    <row r="76" spans="1:39">
      <c r="A76" s="16">
        <v>1939</v>
      </c>
      <c r="B76" s="18">
        <v>9</v>
      </c>
      <c r="C76" s="101">
        <v>0.8</v>
      </c>
      <c r="D76" s="266">
        <v>1330000</v>
      </c>
      <c r="E76" s="22">
        <v>18713.454372547429</v>
      </c>
      <c r="F76" s="22">
        <v>26176.549472207025</v>
      </c>
      <c r="G76" s="22">
        <v>69129.281399628177</v>
      </c>
      <c r="H76" s="22">
        <v>54448.627850499244</v>
      </c>
      <c r="I76" s="22">
        <v>189498.93421294502</v>
      </c>
      <c r="J76" s="22">
        <v>614108.19631931616</v>
      </c>
      <c r="K76" s="33">
        <v>3.3411469467337752E-4</v>
      </c>
      <c r="L76" s="33">
        <v>4.042039099098204E-2</v>
      </c>
      <c r="M76" s="33">
        <v>5.5572587493010757E-2</v>
      </c>
      <c r="N76" s="33">
        <v>0.10506623249641718</v>
      </c>
      <c r="O76" s="33">
        <v>0.20835167092753581</v>
      </c>
      <c r="P76" s="31">
        <v>0.89243401415496482</v>
      </c>
      <c r="Q76" s="264">
        <f>D76/Inflation!$E81/655.957</f>
        <v>54871.143912885556</v>
      </c>
      <c r="R76" s="265">
        <f>E76/Inflation!$G81*Inflation!$F81</f>
        <v>8765.8546735925211</v>
      </c>
      <c r="S76" s="265">
        <f>F76/Inflation!$G81*Inflation!$F81</f>
        <v>12261.756913575964</v>
      </c>
      <c r="T76" s="265">
        <f>G76/Inflation!$G81*Inflation!$F81</f>
        <v>32381.90140501209</v>
      </c>
      <c r="U76" s="265">
        <f>H76/Inflation!$G81*Inflation!$F81</f>
        <v>25505.112493510533</v>
      </c>
      <c r="V76" s="265">
        <f>I76/Inflation!$G81*Inflation!$F81</f>
        <v>88766.086957638516</v>
      </c>
      <c r="W76" s="265">
        <f>J76/Inflation!$G81*Inflation!$F81</f>
        <v>287663.7896792728</v>
      </c>
      <c r="X76" s="264">
        <f>D76/Inflation!$G81*Inflation!$F81</f>
        <v>623005.59179395321</v>
      </c>
      <c r="Y76" s="72"/>
      <c r="Z76" s="72"/>
      <c r="AA76" s="72"/>
      <c r="AB76" s="72"/>
      <c r="AC76" s="72"/>
      <c r="AD76" s="72"/>
      <c r="AE76" s="72"/>
      <c r="AF76" s="71"/>
      <c r="AG76" s="72"/>
      <c r="AH76" s="72"/>
      <c r="AI76" s="72"/>
      <c r="AJ76" s="72"/>
      <c r="AK76" s="72"/>
      <c r="AL76" s="72"/>
      <c r="AM76" s="72"/>
    </row>
    <row r="77" spans="1:39">
      <c r="A77" s="16">
        <v>1938</v>
      </c>
      <c r="B77" s="18">
        <v>9</v>
      </c>
      <c r="C77" s="101">
        <v>0.69299999999999995</v>
      </c>
      <c r="D77" s="266">
        <v>1330000</v>
      </c>
      <c r="E77" s="21">
        <v>20343.156059508645</v>
      </c>
      <c r="F77" s="21">
        <v>28047.995191721016</v>
      </c>
      <c r="G77" s="21">
        <v>73084.831190417666</v>
      </c>
      <c r="H77" s="21">
        <v>58568.086563040706</v>
      </c>
      <c r="I77" s="22">
        <v>189811.55189922868</v>
      </c>
      <c r="J77" s="22">
        <v>553454.99244913505</v>
      </c>
      <c r="K77" s="33">
        <v>6.6723417903206202E-4</v>
      </c>
      <c r="L77" s="33">
        <v>3.8978568784241018E-2</v>
      </c>
      <c r="M77" s="33">
        <v>5.4018673372104004E-2</v>
      </c>
      <c r="N77" s="33">
        <v>0.10231028138838953</v>
      </c>
      <c r="O77" s="33">
        <v>0.1981017001028228</v>
      </c>
      <c r="P77" s="31">
        <v>0.86101572134698368</v>
      </c>
      <c r="Q77" s="264">
        <f>D77/Inflation!$E82/655.957</f>
        <v>58467.664396987711</v>
      </c>
      <c r="R77" s="265">
        <f>E77/Inflation!$G82*Inflation!$F82</f>
        <v>10196.295472479471</v>
      </c>
      <c r="S77" s="265">
        <f>F77/Inflation!$G82*Inflation!$F82</f>
        <v>14058.076610575758</v>
      </c>
      <c r="T77" s="265">
        <f>G77/Inflation!$G82*Inflation!$F82</f>
        <v>36631.215490551614</v>
      </c>
      <c r="U77" s="265">
        <f>H77/Inflation!$G82*Inflation!$F82</f>
        <v>29355.204969554834</v>
      </c>
      <c r="V77" s="265">
        <f>I77/Inflation!$G82*Inflation!$F82</f>
        <v>95136.401726112163</v>
      </c>
      <c r="W77" s="265">
        <f>J77/Inflation!$G82*Inflation!$F82</f>
        <v>277399.95786408853</v>
      </c>
      <c r="X77" s="264">
        <f>D77/Inflation!$G82*Inflation!$F82</f>
        <v>666615.98321953008</v>
      </c>
      <c r="Y77" s="72"/>
      <c r="Z77" s="72"/>
      <c r="AA77" s="72"/>
      <c r="AB77" s="72"/>
      <c r="AC77" s="72"/>
      <c r="AD77" s="72"/>
      <c r="AE77" s="72"/>
      <c r="AF77" s="71"/>
      <c r="AG77" s="72"/>
      <c r="AH77" s="72"/>
      <c r="AI77" s="72"/>
      <c r="AJ77" s="72"/>
      <c r="AK77" s="72"/>
      <c r="AL77" s="72"/>
      <c r="AM77" s="72"/>
    </row>
    <row r="78" spans="1:39">
      <c r="A78" s="16">
        <v>1937</v>
      </c>
      <c r="B78" s="18">
        <v>9</v>
      </c>
      <c r="C78" s="101">
        <v>0.67400000000000004</v>
      </c>
      <c r="D78" s="266">
        <v>1330000</v>
      </c>
      <c r="E78" s="22">
        <v>18410.514442395801</v>
      </c>
      <c r="F78" s="22">
        <v>25025.681621965246</v>
      </c>
      <c r="G78" s="22">
        <v>66593.127805056589</v>
      </c>
      <c r="H78" s="22">
        <v>53817.997312245068</v>
      </c>
      <c r="I78" s="22">
        <v>181660.09799823485</v>
      </c>
      <c r="J78" s="22">
        <v>550211.67289107793</v>
      </c>
      <c r="K78" s="33">
        <v>3.8164278616456966E-4</v>
      </c>
      <c r="L78" s="33">
        <v>3.8387498558349872E-2</v>
      </c>
      <c r="M78" s="33">
        <v>5.3443464923471851E-2</v>
      </c>
      <c r="N78" s="33">
        <v>0.10348425696196774</v>
      </c>
      <c r="O78" s="33">
        <v>0.20704581627810154</v>
      </c>
      <c r="P78" s="31">
        <v>0.89697106184188291</v>
      </c>
      <c r="Q78" s="264">
        <f>D78/Inflation!$E83/655.957</f>
        <v>66518.828458868855</v>
      </c>
      <c r="R78" s="265">
        <f>E78/Inflation!$G83*Inflation!$F83</f>
        <v>10482.583654114256</v>
      </c>
      <c r="S78" s="265">
        <f>F78/Inflation!$G83*Inflation!$F83</f>
        <v>14249.129318156216</v>
      </c>
      <c r="T78" s="265">
        <f>G78/Inflation!$G83*Inflation!$F83</f>
        <v>37916.812981505507</v>
      </c>
      <c r="U78" s="265">
        <f>H78/Inflation!$G83*Inflation!$F83</f>
        <v>30642.905752995935</v>
      </c>
      <c r="V78" s="265">
        <f>I78/Inflation!$G83*Inflation!$F83</f>
        <v>103433.67535107747</v>
      </c>
      <c r="W78" s="265">
        <f>J78/Inflation!$G83*Inflation!$F83</f>
        <v>313279.66997321544</v>
      </c>
      <c r="X78" s="264">
        <f>D78/Inflation!$G83*Inflation!$F83</f>
        <v>757275.75693738612</v>
      </c>
      <c r="Y78" s="72"/>
      <c r="Z78" s="72"/>
      <c r="AA78" s="72"/>
      <c r="AB78" s="72"/>
      <c r="AC78" s="72"/>
      <c r="AD78" s="72"/>
      <c r="AE78" s="72"/>
      <c r="AF78" s="71"/>
      <c r="AG78" s="72"/>
      <c r="AH78" s="72"/>
      <c r="AI78" s="72"/>
      <c r="AJ78" s="72"/>
      <c r="AK78" s="72"/>
      <c r="AL78" s="72"/>
      <c r="AM78" s="72"/>
    </row>
    <row r="79" spans="1:39">
      <c r="A79" s="16">
        <v>1936</v>
      </c>
      <c r="B79" s="18">
        <v>25</v>
      </c>
      <c r="C79" s="101">
        <v>0.624</v>
      </c>
      <c r="D79" s="266">
        <v>550000</v>
      </c>
      <c r="E79" s="21">
        <v>15673.606570366053</v>
      </c>
      <c r="F79" s="21">
        <v>22137.623350317972</v>
      </c>
      <c r="G79" s="21">
        <v>58097.693253711746</v>
      </c>
      <c r="H79" s="21">
        <v>47016.465988384152</v>
      </c>
      <c r="I79" s="22">
        <v>157284.28120481886</v>
      </c>
      <c r="J79" s="22">
        <v>485053.19316322688</v>
      </c>
      <c r="K79" s="33">
        <v>1.9290506620376079E-4</v>
      </c>
      <c r="L79" s="33">
        <v>3.1184373439551445E-2</v>
      </c>
      <c r="M79" s="33">
        <v>4.299963104419828E-2</v>
      </c>
      <c r="N79" s="33">
        <v>8.5902977762032429E-2</v>
      </c>
      <c r="O79" s="33">
        <v>0.18434718655087978</v>
      </c>
      <c r="P79" s="31">
        <v>0.91332206483937028</v>
      </c>
      <c r="Q79" s="264">
        <f>D79/Inflation!$E84/655.957</f>
        <v>28481.860139315475</v>
      </c>
      <c r="R79" s="265">
        <f>E79/Inflation!$G84*Inflation!$F84</f>
        <v>11217.772590486857</v>
      </c>
      <c r="S79" s="265">
        <f>F79/Inflation!$G84*Inflation!$F84</f>
        <v>15844.140486928078</v>
      </c>
      <c r="T79" s="265">
        <f>G79/Inflation!$G84*Inflation!$F84</f>
        <v>41581.157982121011</v>
      </c>
      <c r="U79" s="265">
        <f>H79/Inflation!$G84*Inflation!$F84</f>
        <v>33650.201764234756</v>
      </c>
      <c r="V79" s="265">
        <f>I79/Inflation!$G84*Inflation!$F84</f>
        <v>112570.08976796317</v>
      </c>
      <c r="W79" s="265">
        <f>J79/Inflation!$G84*Inflation!$F84</f>
        <v>347157.90464475687</v>
      </c>
      <c r="X79" s="264">
        <f>D79/Inflation!$G84*Inflation!$F84</f>
        <v>393641.04854034731</v>
      </c>
      <c r="Y79" s="72"/>
      <c r="Z79" s="72"/>
      <c r="AA79" s="72"/>
      <c r="AB79" s="72"/>
      <c r="AC79" s="72"/>
      <c r="AD79" s="72"/>
      <c r="AE79" s="72"/>
      <c r="AF79" s="71"/>
      <c r="AG79" s="72"/>
      <c r="AH79" s="72"/>
      <c r="AI79" s="72"/>
      <c r="AJ79" s="72"/>
      <c r="AK79" s="72"/>
      <c r="AL79" s="72"/>
      <c r="AM79" s="72"/>
    </row>
    <row r="80" spans="1:39">
      <c r="A80" s="16">
        <v>1935</v>
      </c>
      <c r="B80" s="18">
        <v>25</v>
      </c>
      <c r="C80" s="101">
        <v>0.504</v>
      </c>
      <c r="D80" s="266">
        <v>550000</v>
      </c>
      <c r="E80" s="22">
        <v>14811.384673645676</v>
      </c>
      <c r="F80" s="22">
        <v>21181.823069088481</v>
      </c>
      <c r="G80" s="22">
        <v>55428.234688691191</v>
      </c>
      <c r="H80" s="22">
        <v>44646.197834335828</v>
      </c>
      <c r="I80" s="22">
        <v>149955.37098377067</v>
      </c>
      <c r="J80" s="22">
        <v>462403.71141404763</v>
      </c>
      <c r="K80" s="33">
        <v>1.4710624714577922E-4</v>
      </c>
      <c r="L80" s="33">
        <v>2.0983180548723123E-2</v>
      </c>
      <c r="M80" s="33">
        <v>2.9077979108596507E-2</v>
      </c>
      <c r="N80" s="33">
        <v>5.7581245449732893E-2</v>
      </c>
      <c r="O80" s="33">
        <v>0.12303674005478482</v>
      </c>
      <c r="P80" s="31">
        <v>0.89932156124653995</v>
      </c>
      <c r="Q80" s="264">
        <f>D80/Inflation!$E85/655.957</f>
        <v>27490.4221927287</v>
      </c>
      <c r="R80" s="265">
        <f>E80/Inflation!$G85*Inflation!$F85</f>
        <v>11416.922555909045</v>
      </c>
      <c r="S80" s="265">
        <f>F80/Inflation!$G85*Inflation!$F85</f>
        <v>16327.388620393345</v>
      </c>
      <c r="T80" s="265">
        <f>G80/Inflation!$G85*Inflation!$F85</f>
        <v>42725.23310919966</v>
      </c>
      <c r="U80" s="265">
        <f>H80/Inflation!$G85*Inflation!$F85</f>
        <v>34414.215437761843</v>
      </c>
      <c r="V80" s="265">
        <f>I80/Inflation!$G85*Inflation!$F85</f>
        <v>115588.71064976</v>
      </c>
      <c r="W80" s="265">
        <f>J80/Inflation!$G85*Inflation!$F85</f>
        <v>356430.37292607612</v>
      </c>
      <c r="X80" s="264">
        <f>D80/Inflation!$G85*Inflation!$F85</f>
        <v>423951.40927795408</v>
      </c>
      <c r="Y80" s="72"/>
      <c r="Z80" s="72"/>
      <c r="AA80" s="72"/>
      <c r="AB80" s="72"/>
      <c r="AC80" s="72"/>
      <c r="AD80" s="72"/>
      <c r="AE80" s="72"/>
      <c r="AF80" s="71"/>
      <c r="AG80" s="72"/>
      <c r="AH80" s="72"/>
      <c r="AI80" s="72"/>
      <c r="AJ80" s="72"/>
      <c r="AK80" s="72"/>
      <c r="AL80" s="72"/>
      <c r="AM80" s="72"/>
    </row>
    <row r="81" spans="1:39">
      <c r="A81" s="16">
        <v>1934</v>
      </c>
      <c r="B81" s="18">
        <v>25</v>
      </c>
      <c r="C81" s="101">
        <v>0.42</v>
      </c>
      <c r="D81" s="266">
        <v>550000</v>
      </c>
      <c r="E81" s="21">
        <v>15206.902636904118</v>
      </c>
      <c r="F81" s="21">
        <v>21832.724314136984</v>
      </c>
      <c r="G81" s="21">
        <v>56943.492466561387</v>
      </c>
      <c r="H81" s="21">
        <v>45358.968502358111</v>
      </c>
      <c r="I81" s="22">
        <v>155625.45077897268</v>
      </c>
      <c r="J81" s="22">
        <v>465669.7319507139</v>
      </c>
      <c r="K81" s="33">
        <v>1.5202987263667432E-4</v>
      </c>
      <c r="L81" s="33">
        <v>1.8309768918706504E-2</v>
      </c>
      <c r="M81" s="33">
        <v>2.5281742760907285E-2</v>
      </c>
      <c r="N81" s="33">
        <v>4.9086747665022898E-2</v>
      </c>
      <c r="O81" s="33">
        <v>9.9167025032949829E-2</v>
      </c>
      <c r="P81" s="31">
        <v>0.88205526173651305</v>
      </c>
      <c r="Q81" s="264">
        <f>D81/Inflation!$E86/655.957</f>
        <v>27026.133919354914</v>
      </c>
      <c r="R81" s="265">
        <f>E81/Inflation!$G86*Inflation!$F86</f>
        <v>10725.443346102447</v>
      </c>
      <c r="S81" s="265">
        <f>F81/Inflation!$G86*Inflation!$F86</f>
        <v>15398.641874254941</v>
      </c>
      <c r="T81" s="265">
        <f>G81/Inflation!$G86*Inflation!$F86</f>
        <v>40162.30109195027</v>
      </c>
      <c r="U81" s="265">
        <f>H81/Inflation!$G86*Inflation!$F86</f>
        <v>31991.724976857608</v>
      </c>
      <c r="V81" s="265">
        <f>I81/Inflation!$G86*Inflation!$F86</f>
        <v>109762.78308580918</v>
      </c>
      <c r="W81" s="265">
        <f>J81/Inflation!$G86*Inflation!$F86</f>
        <v>328437.31871547631</v>
      </c>
      <c r="X81" s="264">
        <f>D81/Inflation!$G86*Inflation!$F86</f>
        <v>387915.53948932799</v>
      </c>
      <c r="Y81" s="72"/>
      <c r="Z81" s="72"/>
      <c r="AA81" s="72"/>
      <c r="AB81" s="72"/>
      <c r="AC81" s="72"/>
      <c r="AD81" s="72"/>
      <c r="AE81" s="72"/>
      <c r="AF81" s="71"/>
      <c r="AG81" s="72"/>
      <c r="AH81" s="72"/>
      <c r="AI81" s="72"/>
      <c r="AJ81" s="72"/>
      <c r="AK81" s="72"/>
      <c r="AL81" s="72"/>
      <c r="AM81" s="72"/>
    </row>
    <row r="82" spans="1:39">
      <c r="A82" s="16">
        <v>1933</v>
      </c>
      <c r="B82" s="18">
        <v>25</v>
      </c>
      <c r="C82" s="101">
        <v>0.45800000000000002</v>
      </c>
      <c r="D82" s="266">
        <v>550000</v>
      </c>
      <c r="E82" s="22">
        <v>15797.754604751461</v>
      </c>
      <c r="F82" s="22">
        <v>22936.643970575526</v>
      </c>
      <c r="G82" s="22">
        <v>60101.52598244093</v>
      </c>
      <c r="H82" s="22">
        <v>48006.619029460126</v>
      </c>
      <c r="I82" s="22">
        <v>162330.75750335571</v>
      </c>
      <c r="J82" s="22">
        <v>492862.44818783161</v>
      </c>
      <c r="K82" s="33">
        <v>2.4568855187505264E-4</v>
      </c>
      <c r="L82" s="33">
        <v>2.4605516357011307E-2</v>
      </c>
      <c r="M82" s="33">
        <v>3.3807162857785643E-2</v>
      </c>
      <c r="N82" s="33">
        <v>6.4361088749900291E-2</v>
      </c>
      <c r="O82" s="33">
        <v>0.12407939118568022</v>
      </c>
      <c r="P82" s="31">
        <v>0.86071392641548872</v>
      </c>
      <c r="Q82" s="264">
        <f>D82/Inflation!$E87/655.957</f>
        <v>26580.789968429042</v>
      </c>
      <c r="R82" s="265">
        <f>E82/Inflation!$G87*Inflation!$F87</f>
        <v>10696.484945842349</v>
      </c>
      <c r="S82" s="265">
        <f>F82/Inflation!$G87*Inflation!$F87</f>
        <v>15530.147991133872</v>
      </c>
      <c r="T82" s="265">
        <f>G82/Inflation!$G87*Inflation!$F87</f>
        <v>40694.07861924731</v>
      </c>
      <c r="U82" s="265">
        <f>H82/Inflation!$G87*Inflation!$F87</f>
        <v>32504.750871048724</v>
      </c>
      <c r="V82" s="265">
        <f>I82/Inflation!$G87*Inflation!$F87</f>
        <v>109912.36079585543</v>
      </c>
      <c r="W82" s="265">
        <f>J82/Inflation!$G87*Inflation!$F87</f>
        <v>333711.71342454752</v>
      </c>
      <c r="X82" s="264">
        <f>D82/Inflation!$G87*Inflation!$F87</f>
        <v>372398.91790975491</v>
      </c>
      <c r="Y82" s="72"/>
      <c r="Z82" s="72"/>
      <c r="AA82" s="72"/>
      <c r="AB82" s="72"/>
      <c r="AC82" s="72"/>
      <c r="AD82" s="72"/>
      <c r="AE82" s="72"/>
      <c r="AF82" s="71"/>
      <c r="AG82" s="72"/>
      <c r="AH82" s="72"/>
      <c r="AI82" s="72"/>
      <c r="AJ82" s="72"/>
      <c r="AK82" s="72"/>
      <c r="AL82" s="72"/>
      <c r="AM82" s="72"/>
    </row>
    <row r="83" spans="1:39">
      <c r="A83" s="16">
        <v>1932</v>
      </c>
      <c r="B83" s="18">
        <v>25</v>
      </c>
      <c r="C83" s="101">
        <v>0.45800000000000002</v>
      </c>
      <c r="D83" s="266">
        <v>550000</v>
      </c>
      <c r="E83" s="21">
        <v>15823.462993907911</v>
      </c>
      <c r="F83" s="21">
        <v>22795.921766140837</v>
      </c>
      <c r="G83" s="21">
        <v>60644.981495684013</v>
      </c>
      <c r="H83" s="21">
        <v>48351.051269309515</v>
      </c>
      <c r="I83" s="22">
        <v>170251.69484067737</v>
      </c>
      <c r="J83" s="22">
        <v>510161.14701209986</v>
      </c>
      <c r="K83" s="33">
        <v>2.3950134370968152E-4</v>
      </c>
      <c r="L83" s="33">
        <v>2.5310740095807725E-2</v>
      </c>
      <c r="M83" s="33">
        <v>3.4658402355432855E-2</v>
      </c>
      <c r="N83" s="33">
        <v>6.5181746632487089E-2</v>
      </c>
      <c r="O83" s="33">
        <v>0.12346963188340179</v>
      </c>
      <c r="P83" s="31">
        <v>0.86651441366015092</v>
      </c>
      <c r="Q83" s="264">
        <f>D83/Inflation!$E88/655.957</f>
        <v>25665.803199672988</v>
      </c>
      <c r="R83" s="265">
        <f>E83/Inflation!$G88*Inflation!$F88</f>
        <v>10296.050031185852</v>
      </c>
      <c r="S83" s="265">
        <f>F83/Inflation!$G88*Inflation!$F88</f>
        <v>14832.906747501986</v>
      </c>
      <c r="T83" s="265">
        <f>G83/Inflation!$G88*Inflation!$F88</f>
        <v>39460.626530380898</v>
      </c>
      <c r="U83" s="265">
        <f>H83/Inflation!$G88*Inflation!$F88</f>
        <v>31461.181608659703</v>
      </c>
      <c r="V83" s="265">
        <f>I83/Inflation!$G88*Inflation!$F88</f>
        <v>110779.79381938586</v>
      </c>
      <c r="W83" s="265">
        <f>J83/Inflation!$G88*Inflation!$F88</f>
        <v>331952.91673042922</v>
      </c>
      <c r="X83" s="264">
        <f>D83/Inflation!$G88*Inflation!$F88</f>
        <v>357875.36011127447</v>
      </c>
      <c r="Y83" s="72"/>
      <c r="Z83" s="72"/>
      <c r="AA83" s="72"/>
      <c r="AB83" s="72"/>
      <c r="AC83" s="72"/>
      <c r="AD83" s="72"/>
      <c r="AE83" s="72"/>
      <c r="AF83" s="71"/>
      <c r="AG83" s="72"/>
      <c r="AH83" s="72"/>
      <c r="AI83" s="72"/>
      <c r="AJ83" s="72"/>
      <c r="AK83" s="72"/>
      <c r="AL83" s="72"/>
      <c r="AM83" s="72"/>
    </row>
    <row r="84" spans="1:39">
      <c r="A84" s="16">
        <v>1931</v>
      </c>
      <c r="B84" s="18">
        <v>25</v>
      </c>
      <c r="C84" s="101">
        <v>0.41699999999999998</v>
      </c>
      <c r="D84" s="266">
        <v>550000</v>
      </c>
      <c r="E84" s="22">
        <v>16355.151219724676</v>
      </c>
      <c r="F84" s="22">
        <v>23338.744810738033</v>
      </c>
      <c r="G84" s="22">
        <v>63538.114356768099</v>
      </c>
      <c r="H84" s="22">
        <v>50326.997055268912</v>
      </c>
      <c r="I84" s="22">
        <v>184237.56856775045</v>
      </c>
      <c r="J84" s="22">
        <v>570733.71177863749</v>
      </c>
      <c r="K84" s="33">
        <v>2.4217166405587014E-4</v>
      </c>
      <c r="L84" s="33">
        <v>2.5758053508346902E-2</v>
      </c>
      <c r="M84" s="33">
        <v>3.4965980873414029E-2</v>
      </c>
      <c r="N84" s="33">
        <v>6.4040698682227518E-2</v>
      </c>
      <c r="O84" s="33">
        <v>0.11719318121778086</v>
      </c>
      <c r="P84" s="31">
        <v>0.87297266162710541</v>
      </c>
      <c r="Q84" s="264">
        <f>D84/Inflation!$E89/655.957</f>
        <v>25179.82807117499</v>
      </c>
      <c r="R84" s="265">
        <f>E84/Inflation!$G89*Inflation!$F89</f>
        <v>9748.0813805616726</v>
      </c>
      <c r="S84" s="265">
        <f>F84/Inflation!$G89*Inflation!$F89</f>
        <v>13910.478764687672</v>
      </c>
      <c r="T84" s="265">
        <f>G84/Inflation!$G89*Inflation!$F89</f>
        <v>37870.313835449582</v>
      </c>
      <c r="U84" s="265">
        <f>H84/Inflation!$G89*Inflation!$F89</f>
        <v>29996.155727522997</v>
      </c>
      <c r="V84" s="265">
        <f>I84/Inflation!$G89*Inflation!$F89</f>
        <v>109810.22355753407</v>
      </c>
      <c r="W84" s="265">
        <f>J84/Inflation!$G89*Inflation!$F89</f>
        <v>340171.64343539748</v>
      </c>
      <c r="X84" s="264">
        <f>D84/Inflation!$G89*Inflation!$F89</f>
        <v>327813.82986192743</v>
      </c>
      <c r="Y84" s="72"/>
      <c r="Z84" s="72"/>
      <c r="AA84" s="72"/>
      <c r="AB84" s="72"/>
      <c r="AC84" s="72"/>
      <c r="AD84" s="72"/>
      <c r="AE84" s="72"/>
      <c r="AF84" s="71"/>
      <c r="AG84" s="72"/>
      <c r="AH84" s="72"/>
      <c r="AI84" s="72"/>
      <c r="AJ84" s="72"/>
      <c r="AK84" s="72"/>
      <c r="AL84" s="72"/>
      <c r="AM84" s="72"/>
    </row>
    <row r="85" spans="1:39">
      <c r="A85" s="16">
        <v>1930</v>
      </c>
      <c r="B85" s="18">
        <v>25</v>
      </c>
      <c r="C85" s="101">
        <v>0.41699999999999998</v>
      </c>
      <c r="D85" s="266">
        <v>550000</v>
      </c>
      <c r="E85" s="21">
        <v>17126.176015079876</v>
      </c>
      <c r="F85" s="21">
        <v>24643.681479386352</v>
      </c>
      <c r="G85" s="21">
        <v>68178.713447048896</v>
      </c>
      <c r="H85" s="21">
        <v>54482.322769287384</v>
      </c>
      <c r="I85" s="22">
        <v>207477.25513238119</v>
      </c>
      <c r="J85" s="22">
        <v>678540.64626620966</v>
      </c>
      <c r="K85" s="33">
        <v>3.1664077672538315E-4</v>
      </c>
      <c r="L85" s="33">
        <v>3.0032541338744508E-2</v>
      </c>
      <c r="M85" s="33">
        <v>4.018263739363049E-2</v>
      </c>
      <c r="N85" s="33">
        <v>7.1902917550280887E-2</v>
      </c>
      <c r="O85" s="33">
        <v>0.12756336212473798</v>
      </c>
      <c r="P85" s="31">
        <v>0.87890599462638919</v>
      </c>
      <c r="Q85" s="264">
        <f>D85/Inflation!$E90/655.957</f>
        <v>25312.194002759086</v>
      </c>
      <c r="R85" s="265">
        <f>E85/Inflation!$G90*Inflation!$F90</f>
        <v>9748.2881265911637</v>
      </c>
      <c r="S85" s="265">
        <f>F85/Inflation!$G90*Inflation!$F90</f>
        <v>14027.282409655656</v>
      </c>
      <c r="T85" s="265">
        <f>G85/Inflation!$G90*Inflation!$F90</f>
        <v>38807.597340872497</v>
      </c>
      <c r="U85" s="265">
        <f>H85/Inflation!$G90*Inflation!$F90</f>
        <v>31011.556794307216</v>
      </c>
      <c r="V85" s="265">
        <f>I85/Inflation!$G90*Inflation!$F90</f>
        <v>118096.88636645045</v>
      </c>
      <c r="W85" s="265">
        <f>J85/Inflation!$G90*Inflation!$F90</f>
        <v>386228.05929251894</v>
      </c>
      <c r="X85" s="264">
        <f>D85/Inflation!$G90*Inflation!$F90</f>
        <v>313062.20751814067</v>
      </c>
      <c r="Y85" s="72"/>
      <c r="Z85" s="72"/>
      <c r="AA85" s="72"/>
      <c r="AB85" s="72"/>
      <c r="AC85" s="72"/>
      <c r="AD85" s="72"/>
      <c r="AE85" s="72"/>
      <c r="AF85" s="71"/>
      <c r="AG85" s="72"/>
      <c r="AH85" s="72"/>
      <c r="AI85" s="72"/>
      <c r="AJ85" s="72"/>
      <c r="AK85" s="72"/>
      <c r="AL85" s="72"/>
      <c r="AM85" s="72"/>
    </row>
    <row r="86" spans="1:39">
      <c r="A86" s="16">
        <v>1929</v>
      </c>
      <c r="B86" s="18">
        <v>25</v>
      </c>
      <c r="C86" s="101">
        <v>0.41699999999999998</v>
      </c>
      <c r="D86" s="266">
        <v>550000</v>
      </c>
      <c r="E86" s="22">
        <v>16157.797139256372</v>
      </c>
      <c r="F86" s="22">
        <v>23543.098698183247</v>
      </c>
      <c r="G86" s="22">
        <v>67890.299271771248</v>
      </c>
      <c r="H86" s="22">
        <v>54015.130304441984</v>
      </c>
      <c r="I86" s="22">
        <v>215492.0833592719</v>
      </c>
      <c r="J86" s="22">
        <v>721208.36111090763</v>
      </c>
      <c r="K86" s="32">
        <v>2.4788655381621457E-4</v>
      </c>
      <c r="L86" s="32">
        <v>3.2389592421849363E-2</v>
      </c>
      <c r="M86" s="32">
        <v>4.2989686525451154E-2</v>
      </c>
      <c r="N86" s="32">
        <v>7.5761986506447443E-2</v>
      </c>
      <c r="O86" s="32">
        <v>0.13284842753744544</v>
      </c>
      <c r="P86" s="31">
        <v>0.8988860122217277</v>
      </c>
      <c r="Q86" s="264">
        <f>D86/Inflation!$E91/655.957</f>
        <v>26013.63084070649</v>
      </c>
      <c r="R86" s="265">
        <f>E86/Inflation!$G91*Inflation!$F91</f>
        <v>9307.4479795244533</v>
      </c>
      <c r="S86" s="265">
        <f>F86/Inflation!$G91*Inflation!$F91</f>
        <v>13561.636188498109</v>
      </c>
      <c r="T86" s="265">
        <f>G86/Inflation!$G91*Inflation!$F91</f>
        <v>39107.152004721785</v>
      </c>
      <c r="U86" s="265">
        <f>H86/Inflation!$G91*Inflation!$F91</f>
        <v>31114.57651577907</v>
      </c>
      <c r="V86" s="265">
        <f>I86/Inflation!$G91*Inflation!$F91</f>
        <v>124130.86626721179</v>
      </c>
      <c r="W86" s="265">
        <f>J86/Inflation!$G91*Inflation!$F91</f>
        <v>415440.87016225484</v>
      </c>
      <c r="X86" s="264">
        <f>D86/Inflation!$G91*Inflation!$F91</f>
        <v>316818.95400835836</v>
      </c>
      <c r="Y86" s="72"/>
      <c r="Z86" s="72"/>
      <c r="AA86" s="72"/>
      <c r="AB86" s="72"/>
      <c r="AC86" s="72"/>
      <c r="AD86" s="72"/>
      <c r="AE86" s="72"/>
      <c r="AF86" s="71"/>
      <c r="AG86" s="72"/>
      <c r="AH86" s="72"/>
      <c r="AI86" s="72"/>
      <c r="AJ86" s="72"/>
      <c r="AK86" s="72"/>
      <c r="AL86" s="72"/>
      <c r="AM86" s="72"/>
    </row>
    <row r="87" spans="1:39">
      <c r="A87" s="16">
        <v>1928</v>
      </c>
      <c r="B87" s="18">
        <v>25</v>
      </c>
      <c r="C87" s="101">
        <v>0.41699999999999998</v>
      </c>
      <c r="D87" s="266">
        <v>550000</v>
      </c>
      <c r="E87" s="21">
        <v>14652.59012930204</v>
      </c>
      <c r="F87" s="21">
        <v>21711.410457951239</v>
      </c>
      <c r="G87" s="21">
        <v>64558.87736645298</v>
      </c>
      <c r="H87" s="21">
        <v>51861.166900187956</v>
      </c>
      <c r="I87" s="22">
        <v>218103.73186102198</v>
      </c>
      <c r="J87" s="22">
        <v>756417.92363909807</v>
      </c>
      <c r="K87" s="32">
        <v>2.3243597500869403E-4</v>
      </c>
      <c r="L87" s="32">
        <v>3.6229221775245818E-2</v>
      </c>
      <c r="M87" s="32">
        <v>4.7445532710750804E-2</v>
      </c>
      <c r="N87" s="32">
        <v>8.1673746129175079E-2</v>
      </c>
      <c r="O87" s="32">
        <v>0.14243799814361199</v>
      </c>
      <c r="P87" s="31">
        <v>0.90286979124324274</v>
      </c>
      <c r="Q87" s="264">
        <f>D87/Inflation!$E92/655.957</f>
        <v>26013.63084070649</v>
      </c>
      <c r="R87" s="265">
        <f>E87/Inflation!$G92*Inflation!$F92</f>
        <v>8955.2610786430323</v>
      </c>
      <c r="S87" s="265">
        <f>F87/Inflation!$G92*Inflation!$F92</f>
        <v>13269.418397755699</v>
      </c>
      <c r="T87" s="265">
        <f>G87/Inflation!$G92*Inflation!$F92</f>
        <v>39456.614609353303</v>
      </c>
      <c r="U87" s="265">
        <f>H87/Inflation!$G92*Inflation!$F92</f>
        <v>31696.122346690263</v>
      </c>
      <c r="V87" s="265">
        <f>I87/Inflation!$G92*Inflation!$F92</f>
        <v>133299.0170206067</v>
      </c>
      <c r="W87" s="265">
        <f>J87/Inflation!$G92*Inflation!$F92</f>
        <v>462301.8818500085</v>
      </c>
      <c r="X87" s="264">
        <f>D87/Inflation!$G92*Inflation!$F92</f>
        <v>336144.91020286822</v>
      </c>
      <c r="Y87" s="72"/>
      <c r="Z87" s="72"/>
      <c r="AA87" s="72"/>
      <c r="AB87" s="72"/>
      <c r="AC87" s="72"/>
      <c r="AD87" s="72"/>
      <c r="AE87" s="72"/>
      <c r="AF87" s="71"/>
      <c r="AG87" s="72"/>
      <c r="AH87" s="72"/>
      <c r="AI87" s="72"/>
      <c r="AJ87" s="72"/>
      <c r="AK87" s="72"/>
      <c r="AL87" s="72"/>
      <c r="AM87" s="72"/>
    </row>
    <row r="88" spans="1:39">
      <c r="A88" s="16">
        <v>1927</v>
      </c>
      <c r="B88" s="18">
        <v>25</v>
      </c>
      <c r="C88" s="101">
        <v>0.375</v>
      </c>
      <c r="D88" s="266">
        <v>550000</v>
      </c>
      <c r="E88" s="22">
        <v>13589.645607925813</v>
      </c>
      <c r="F88" s="22">
        <v>20198.595830113656</v>
      </c>
      <c r="G88" s="22">
        <v>61344.357269019398</v>
      </c>
      <c r="H88" s="22">
        <v>48955.98341086958</v>
      </c>
      <c r="I88" s="22">
        <v>204996.2495493117</v>
      </c>
      <c r="J88" s="22">
        <v>709993.13509100699</v>
      </c>
      <c r="K88" s="32">
        <v>3.270773411816527E-4</v>
      </c>
      <c r="L88" s="32">
        <v>3.2191092233306982E-2</v>
      </c>
      <c r="M88" s="32">
        <v>4.1659022732884798E-2</v>
      </c>
      <c r="N88" s="32">
        <v>7.1141170425559855E-2</v>
      </c>
      <c r="O88" s="32">
        <v>0.1255016083682709</v>
      </c>
      <c r="P88" s="31">
        <v>0.88609070610173657</v>
      </c>
      <c r="Q88" s="264">
        <f>D88/Inflation!$E93/655.957</f>
        <v>26455.010988186568</v>
      </c>
      <c r="R88" s="265">
        <f>E88/Inflation!$G93*Inflation!$F93</f>
        <v>8305.6185501182263</v>
      </c>
      <c r="S88" s="265">
        <f>F88/Inflation!$G93*Inflation!$F93</f>
        <v>12344.827602795607</v>
      </c>
      <c r="T88" s="265">
        <f>G88/Inflation!$G93*Inflation!$F93</f>
        <v>37491.988119358532</v>
      </c>
      <c r="U88" s="265">
        <f>H88/Inflation!$G93*Inflation!$F93</f>
        <v>29920.553904617933</v>
      </c>
      <c r="V88" s="265">
        <f>I88/Inflation!$G93*Inflation!$F93</f>
        <v>125288.08344850573</v>
      </c>
      <c r="W88" s="265">
        <f>J88/Inflation!$G93*Inflation!$F93</f>
        <v>433928.32479967171</v>
      </c>
      <c r="X88" s="264">
        <f>D88/Inflation!$G93*Inflation!$F93</f>
        <v>336144.91020286822</v>
      </c>
      <c r="Y88" s="72"/>
      <c r="Z88" s="72"/>
      <c r="AA88" s="72"/>
      <c r="AB88" s="72"/>
      <c r="AC88" s="72"/>
      <c r="AD88" s="72"/>
      <c r="AE88" s="72"/>
      <c r="AF88" s="71"/>
      <c r="AG88" s="72"/>
      <c r="AH88" s="72"/>
      <c r="AI88" s="72"/>
      <c r="AJ88" s="72"/>
      <c r="AK88" s="72"/>
      <c r="AL88" s="72"/>
      <c r="AM88" s="72"/>
    </row>
    <row r="89" spans="1:39">
      <c r="A89" s="16">
        <v>1926</v>
      </c>
      <c r="B89" s="18">
        <v>25</v>
      </c>
      <c r="C89" s="101">
        <v>0.375</v>
      </c>
      <c r="D89" s="266">
        <v>550000</v>
      </c>
      <c r="E89" s="21">
        <v>12443.763543832187</v>
      </c>
      <c r="F89" s="21">
        <v>18766.954853703388</v>
      </c>
      <c r="G89" s="21">
        <v>61586.234225353197</v>
      </c>
      <c r="H89" s="21">
        <v>49036.824112735296</v>
      </c>
      <c r="I89" s="22">
        <v>206792.59250459605</v>
      </c>
      <c r="J89" s="22">
        <v>686244.57966929884</v>
      </c>
      <c r="K89" s="32">
        <v>2.442916152841833E-4</v>
      </c>
      <c r="L89" s="32">
        <v>3.2174718682121024E-2</v>
      </c>
      <c r="M89" s="32">
        <v>4.1104882474132173E-2</v>
      </c>
      <c r="N89" s="32">
        <v>6.8831818843075279E-2</v>
      </c>
      <c r="O89" s="32">
        <v>0.11838233819919104</v>
      </c>
      <c r="P89" s="31">
        <v>0.8970986217268877</v>
      </c>
      <c r="Q89" s="264">
        <f>D89/Inflation!$E94/655.957</f>
        <v>31218.937693293508</v>
      </c>
      <c r="R89" s="265">
        <f>E89/Inflation!$G94*Inflation!$F94</f>
        <v>7894.2877720549623</v>
      </c>
      <c r="S89" s="265">
        <f>F89/Inflation!$G94*Inflation!$F94</f>
        <v>11905.702137335318</v>
      </c>
      <c r="T89" s="265">
        <f>G89/Inflation!$G94*Inflation!$F94</f>
        <v>39070.129712734364</v>
      </c>
      <c r="U89" s="265">
        <f>H89/Inflation!$G94*Inflation!$F94</f>
        <v>31108.820061552004</v>
      </c>
      <c r="V89" s="265">
        <f>I89/Inflation!$G94*Inflation!$F94</f>
        <v>131188.62541949571</v>
      </c>
      <c r="W89" s="265">
        <f>J89/Inflation!$G94*Inflation!$F94</f>
        <v>435351.58594423073</v>
      </c>
      <c r="X89" s="264">
        <f>D89/Inflation!$G94*Inflation!$F94</f>
        <v>348918.41679057723</v>
      </c>
      <c r="Y89" s="72"/>
      <c r="Z89" s="72"/>
      <c r="AA89" s="72"/>
      <c r="AB89" s="72"/>
      <c r="AC89" s="72"/>
      <c r="AD89" s="72"/>
      <c r="AE89" s="72"/>
      <c r="AF89" s="71"/>
      <c r="AG89" s="72"/>
      <c r="AH89" s="72"/>
      <c r="AI89" s="72"/>
      <c r="AJ89" s="72"/>
      <c r="AK89" s="72"/>
      <c r="AL89" s="72"/>
      <c r="AM89" s="72"/>
    </row>
    <row r="90" spans="1:39">
      <c r="A90" s="16">
        <v>1925</v>
      </c>
      <c r="B90" s="18">
        <v>25</v>
      </c>
      <c r="C90" s="101">
        <v>0.75</v>
      </c>
      <c r="D90" s="266">
        <v>550000</v>
      </c>
      <c r="E90" s="22">
        <v>10995.394505641601</v>
      </c>
      <c r="F90" s="22">
        <v>16644.881692387302</v>
      </c>
      <c r="G90" s="22">
        <v>55472.563852442632</v>
      </c>
      <c r="H90" s="22">
        <v>43853.872422020642</v>
      </c>
      <c r="I90" s="22">
        <v>176160.6968167921</v>
      </c>
      <c r="J90" s="22">
        <v>542543.50298075238</v>
      </c>
      <c r="K90" s="32">
        <v>3.4324637017293485E-4</v>
      </c>
      <c r="L90" s="32">
        <v>5.0889093555978641E-2</v>
      </c>
      <c r="M90" s="32">
        <v>6.5498665336783335E-2</v>
      </c>
      <c r="N90" s="32">
        <v>0.11119821102341211</v>
      </c>
      <c r="O90" s="32">
        <v>0.19377491641736047</v>
      </c>
      <c r="P90" s="31">
        <v>0.89273497116967659</v>
      </c>
      <c r="Q90" s="264">
        <f>D90/Inflation!$E95/655.957</f>
        <v>32233.593142897906</v>
      </c>
      <c r="R90" s="265">
        <f>E90/Inflation!$G95*Inflation!$F95</f>
        <v>9186.6632030807268</v>
      </c>
      <c r="S90" s="265">
        <f>F90/Inflation!$G95*Inflation!$F95</f>
        <v>13906.81544756123</v>
      </c>
      <c r="T90" s="265">
        <f>G90/Inflation!$G95*Inflation!$F95</f>
        <v>46347.383066820141</v>
      </c>
      <c r="U90" s="265">
        <f>H90/Inflation!$G95*Inflation!$F95</f>
        <v>36639.954654220513</v>
      </c>
      <c r="V90" s="265">
        <f>I90/Inflation!$G95*Inflation!$F95</f>
        <v>147182.43992478302</v>
      </c>
      <c r="W90" s="265">
        <f>J90/Inflation!$G95*Inflation!$F95</f>
        <v>453295.64413050242</v>
      </c>
      <c r="X90" s="264">
        <f>D90/Inflation!$G95*Inflation!$F95</f>
        <v>459525.55491319025</v>
      </c>
      <c r="Y90" s="72"/>
      <c r="Z90" s="72"/>
      <c r="AA90" s="72"/>
      <c r="AB90" s="72"/>
      <c r="AC90" s="72"/>
      <c r="AD90" s="72"/>
      <c r="AE90" s="72"/>
      <c r="AF90" s="71"/>
      <c r="AG90" s="72"/>
      <c r="AH90" s="72"/>
      <c r="AI90" s="72"/>
      <c r="AJ90" s="72"/>
      <c r="AK90" s="72"/>
      <c r="AL90" s="72"/>
      <c r="AM90" s="72"/>
    </row>
    <row r="91" spans="1:39">
      <c r="A91" s="16">
        <v>1924</v>
      </c>
      <c r="B91" s="18">
        <v>25</v>
      </c>
      <c r="C91" s="101">
        <v>0.9</v>
      </c>
      <c r="D91" s="266">
        <v>550000</v>
      </c>
      <c r="E91" s="21">
        <v>9395.431994232993</v>
      </c>
      <c r="F91" s="21">
        <v>14666.538235195589</v>
      </c>
      <c r="G91" s="21">
        <v>51175.936098118305</v>
      </c>
      <c r="H91" s="21">
        <v>40863.104404229023</v>
      </c>
      <c r="I91" s="22">
        <v>169286.13732962849</v>
      </c>
      <c r="J91" s="22">
        <v>490151.46056534658</v>
      </c>
      <c r="K91" s="32">
        <v>1.7064029764938014E-4</v>
      </c>
      <c r="L91" s="32">
        <v>5.9774461422825026E-2</v>
      </c>
      <c r="M91" s="32">
        <v>7.7075301114702593E-2</v>
      </c>
      <c r="N91" s="32">
        <v>0.12955548806813474</v>
      </c>
      <c r="O91" s="32">
        <v>0.22581327304964893</v>
      </c>
      <c r="P91" s="31">
        <v>0.92031127198805296</v>
      </c>
      <c r="Q91" s="264">
        <f>D91/Inflation!$E96/655.957</f>
        <v>34467.896414646595</v>
      </c>
      <c r="R91" s="265">
        <f>E91/Inflation!$G96*Inflation!$F96</f>
        <v>8407.2353071923462</v>
      </c>
      <c r="S91" s="265">
        <f>F91/Inflation!$G96*Inflation!$F96</f>
        <v>13123.934925068768</v>
      </c>
      <c r="T91" s="265">
        <f>G91/Inflation!$G96*Inflation!$F96</f>
        <v>45793.332026330456</v>
      </c>
      <c r="U91" s="265">
        <f>H91/Inflation!$G96*Inflation!$F96</f>
        <v>36565.187669879684</v>
      </c>
      <c r="V91" s="265">
        <f>I91/Inflation!$G96*Inflation!$F96</f>
        <v>151480.88897343478</v>
      </c>
      <c r="W91" s="265">
        <f>J91/Inflation!$G96*Inflation!$F96</f>
        <v>438598.10466046445</v>
      </c>
      <c r="X91" s="264">
        <f>D91/Inflation!$G96*Inflation!$F96</f>
        <v>492151.86931202665</v>
      </c>
      <c r="Y91" s="72"/>
      <c r="Z91" s="72"/>
      <c r="AA91" s="72"/>
      <c r="AB91" s="72"/>
      <c r="AC91" s="72"/>
      <c r="AD91" s="72"/>
      <c r="AE91" s="72"/>
      <c r="AF91" s="71"/>
      <c r="AG91" s="72"/>
      <c r="AH91" s="72"/>
      <c r="AI91" s="72"/>
      <c r="AJ91" s="72"/>
      <c r="AK91" s="72"/>
      <c r="AL91" s="72"/>
      <c r="AM91" s="72"/>
    </row>
    <row r="92" spans="1:39">
      <c r="A92" s="16">
        <v>1923</v>
      </c>
      <c r="B92" s="18">
        <v>25</v>
      </c>
      <c r="C92" s="101">
        <v>0.75</v>
      </c>
      <c r="D92" s="266">
        <v>550000</v>
      </c>
      <c r="E92" s="22">
        <v>8248.2756699279744</v>
      </c>
      <c r="F92" s="22">
        <v>12742.131423803623</v>
      </c>
      <c r="G92" s="22">
        <v>43134.633965846508</v>
      </c>
      <c r="H92" s="22">
        <v>34854.211894035485</v>
      </c>
      <c r="I92" s="22">
        <v>163424.98625157052</v>
      </c>
      <c r="J92" s="22">
        <v>526132.39413813443</v>
      </c>
      <c r="K92" s="32">
        <v>1.1890205141491407E-4</v>
      </c>
      <c r="L92" s="32">
        <v>5.4129194079997639E-2</v>
      </c>
      <c r="M92" s="32">
        <v>6.8446058078529312E-2</v>
      </c>
      <c r="N92" s="32">
        <v>0.11618554037834214</v>
      </c>
      <c r="O92" s="32">
        <v>0.211899880582956</v>
      </c>
      <c r="P92" s="31">
        <v>0.92948476626381515</v>
      </c>
      <c r="Q92" s="264">
        <f>D92/Inflation!$E97/655.957</f>
        <v>35891.840126717165</v>
      </c>
      <c r="R92" s="265">
        <f>E92/Inflation!$G97*Inflation!$F97</f>
        <v>8436.1801872044816</v>
      </c>
      <c r="S92" s="265">
        <f>F92/Inflation!$G97*Inflation!$F97</f>
        <v>13032.410768248052</v>
      </c>
      <c r="T92" s="265">
        <f>G92/Inflation!$G97*Inflation!$F97</f>
        <v>44117.286934490796</v>
      </c>
      <c r="U92" s="265">
        <f>H92/Inflation!$G97*Inflation!$F97</f>
        <v>35648.22801608139</v>
      </c>
      <c r="V92" s="265">
        <f>I92/Inflation!$G97*Inflation!$F97</f>
        <v>167147.98174558379</v>
      </c>
      <c r="W92" s="265">
        <f>J92/Inflation!$G97*Inflation!$F97</f>
        <v>538118.25124333496</v>
      </c>
      <c r="X92" s="264">
        <f>D92/Inflation!$G97*Inflation!$F97</f>
        <v>562529.58662364655</v>
      </c>
      <c r="Y92" s="72"/>
      <c r="Z92" s="72"/>
      <c r="AA92" s="72"/>
      <c r="AB92" s="72"/>
      <c r="AC92" s="72"/>
      <c r="AD92" s="72"/>
      <c r="AE92" s="72"/>
      <c r="AF92" s="71"/>
      <c r="AG92" s="72"/>
      <c r="AH92" s="72"/>
      <c r="AI92" s="72"/>
      <c r="AJ92" s="72"/>
      <c r="AK92" s="72"/>
      <c r="AL92" s="72"/>
      <c r="AM92" s="72"/>
    </row>
    <row r="93" spans="1:39">
      <c r="A93" s="16">
        <v>1922</v>
      </c>
      <c r="B93" s="18">
        <v>25</v>
      </c>
      <c r="C93" s="101">
        <v>0.625</v>
      </c>
      <c r="D93" s="266">
        <v>550000</v>
      </c>
      <c r="E93" s="21">
        <v>7196.9470660822608</v>
      </c>
      <c r="F93" s="21">
        <v>11087.788595287071</v>
      </c>
      <c r="G93" s="21">
        <v>37785.97891500836</v>
      </c>
      <c r="H93" s="21">
        <v>30494.573091321141</v>
      </c>
      <c r="I93" s="22">
        <v>140261.39992708509</v>
      </c>
      <c r="J93" s="22">
        <v>458406.43135587865</v>
      </c>
      <c r="K93" s="32">
        <v>1.6342670954905137E-5</v>
      </c>
      <c r="L93" s="32">
        <v>4.1102896821187729E-2</v>
      </c>
      <c r="M93" s="32">
        <v>5.2302356495533352E-2</v>
      </c>
      <c r="N93" s="32">
        <v>8.9273581117744041E-2</v>
      </c>
      <c r="O93" s="32">
        <v>0.16707190661844887</v>
      </c>
      <c r="P93" s="31">
        <v>0.93383904573000065</v>
      </c>
      <c r="Q93" s="264">
        <f>D93/Inflation!$E98/655.957</f>
        <v>35569.347193025569</v>
      </c>
      <c r="R93" s="265">
        <f>E93/Inflation!$G98*Inflation!$F98</f>
        <v>8016.0214029103281</v>
      </c>
      <c r="S93" s="265">
        <f>F93/Inflation!$G98*Inflation!$F98</f>
        <v>12349.674087452891</v>
      </c>
      <c r="T93" s="265">
        <f>G93/Inflation!$G98*Inflation!$F98</f>
        <v>42086.347576474356</v>
      </c>
      <c r="U93" s="265">
        <f>H93/Inflation!$G98*Inflation!$F98</f>
        <v>33965.117198744403</v>
      </c>
      <c r="V93" s="265">
        <f>I93/Inflation!$G98*Inflation!$F98</f>
        <v>156224.3508940695</v>
      </c>
      <c r="W93" s="265">
        <f>J93/Inflation!$G98*Inflation!$F98</f>
        <v>510577.0170657619</v>
      </c>
      <c r="X93" s="264">
        <f>D93/Inflation!$G98*Inflation!$F98</f>
        <v>612594.71983315097</v>
      </c>
      <c r="Y93" s="72"/>
      <c r="Z93" s="72"/>
      <c r="AA93" s="72"/>
      <c r="AB93" s="72"/>
      <c r="AC93" s="72"/>
      <c r="AD93" s="72"/>
      <c r="AE93" s="72"/>
      <c r="AF93" s="71"/>
      <c r="AG93" s="72"/>
      <c r="AH93" s="72"/>
      <c r="AI93" s="72"/>
      <c r="AJ93" s="72"/>
      <c r="AK93" s="72"/>
      <c r="AL93" s="72"/>
      <c r="AM93" s="72"/>
    </row>
    <row r="94" spans="1:39">
      <c r="A94" s="16">
        <v>1921</v>
      </c>
      <c r="B94" s="18">
        <v>25</v>
      </c>
      <c r="C94" s="101">
        <v>0.625</v>
      </c>
      <c r="D94" s="266">
        <v>550000</v>
      </c>
      <c r="E94" s="22">
        <v>6727.2801459399452</v>
      </c>
      <c r="F94" s="22">
        <v>10300.804081346771</v>
      </c>
      <c r="G94" s="22">
        <v>34502.070456471069</v>
      </c>
      <c r="H94" s="22">
        <v>27660.463654598581</v>
      </c>
      <c r="I94" s="22">
        <v>117309.70009776684</v>
      </c>
      <c r="J94" s="22">
        <v>413338.24165445816</v>
      </c>
      <c r="K94" s="32">
        <v>4.7323370687770973E-5</v>
      </c>
      <c r="L94" s="32">
        <v>3.714783706040832E-2</v>
      </c>
      <c r="M94" s="32">
        <v>4.7317755687534796E-2</v>
      </c>
      <c r="N94" s="32">
        <v>7.9886316350219561E-2</v>
      </c>
      <c r="O94" s="32">
        <v>0.14780366369441977</v>
      </c>
      <c r="P94" s="31">
        <v>0.93663064281668607</v>
      </c>
      <c r="Q94" s="264">
        <f>D94/Inflation!$E99/655.957</f>
        <v>33704.717280070996</v>
      </c>
      <c r="R94" s="265">
        <f>E94/Inflation!$G99*Inflation!$F99</f>
        <v>7335.5514073093364</v>
      </c>
      <c r="S94" s="265">
        <f>F94/Inflation!$G99*Inflation!$F99</f>
        <v>11232.188378678471</v>
      </c>
      <c r="T94" s="265">
        <f>G94/Inflation!$G99*Inflation!$F99</f>
        <v>37621.699409203044</v>
      </c>
      <c r="U94" s="265">
        <f>H94/Inflation!$G99*Inflation!$F99</f>
        <v>30161.484089640096</v>
      </c>
      <c r="V94" s="265">
        <f>I94/Inflation!$G99*Inflation!$F99</f>
        <v>127916.67909988234</v>
      </c>
      <c r="W94" s="265">
        <f>J94/Inflation!$G99*Inflation!$F99</f>
        <v>450711.70732989936</v>
      </c>
      <c r="X94" s="264">
        <f>D94/Inflation!$G99*Inflation!$F99</f>
        <v>599730.2307166548</v>
      </c>
      <c r="Y94" s="72"/>
      <c r="Z94" s="72"/>
      <c r="AA94" s="72"/>
      <c r="AB94" s="72"/>
      <c r="AC94" s="72"/>
      <c r="AD94" s="72"/>
      <c r="AE94" s="72"/>
      <c r="AF94" s="71"/>
      <c r="AG94" s="72"/>
      <c r="AH94" s="72"/>
      <c r="AI94" s="72"/>
      <c r="AJ94" s="72"/>
      <c r="AK94" s="72"/>
      <c r="AL94" s="72"/>
      <c r="AM94" s="72"/>
    </row>
    <row r="95" spans="1:39">
      <c r="A95" s="16">
        <v>1920</v>
      </c>
      <c r="B95" s="18">
        <v>25</v>
      </c>
      <c r="C95" s="101">
        <v>0.625</v>
      </c>
      <c r="D95" s="266">
        <v>550000</v>
      </c>
      <c r="E95" s="21">
        <v>6198.6502661632339</v>
      </c>
      <c r="F95" s="21">
        <v>9690.8211006844849</v>
      </c>
      <c r="G95" s="21">
        <v>34111.229800804133</v>
      </c>
      <c r="H95" s="21">
        <v>27853.546628556167</v>
      </c>
      <c r="I95" s="22">
        <v>125101.00606291926</v>
      </c>
      <c r="J95" s="22">
        <v>433307.22322852263</v>
      </c>
      <c r="K95" s="32">
        <v>0</v>
      </c>
      <c r="L95" s="32">
        <v>4.5815615538109977E-2</v>
      </c>
      <c r="M95" s="32">
        <v>5.7604521820810266E-2</v>
      </c>
      <c r="N95" s="32">
        <v>9.6127403778639653E-2</v>
      </c>
      <c r="O95" s="32">
        <v>0.17716729960428584</v>
      </c>
      <c r="P95" s="31">
        <v>0.95115251540997336</v>
      </c>
      <c r="Q95" s="264">
        <f>D95/Inflation!$E100/655.957</f>
        <v>41925.005191891731</v>
      </c>
      <c r="R95" s="265">
        <f>E95/Inflation!$G100*Inflation!$F100</f>
        <v>5866.9192441743335</v>
      </c>
      <c r="S95" s="265">
        <f>F95/Inflation!$G100*Inflation!$F100</f>
        <v>9172.2007801947002</v>
      </c>
      <c r="T95" s="265">
        <f>G95/Inflation!$G100*Inflation!$F100</f>
        <v>32285.710915686734</v>
      </c>
      <c r="U95" s="265">
        <f>H95/Inflation!$G100*Inflation!$F100</f>
        <v>26362.918009041288</v>
      </c>
      <c r="V95" s="265">
        <f>I95/Inflation!$G100*Inflation!$F100</f>
        <v>118406.0187977676</v>
      </c>
      <c r="W95" s="265">
        <f>J95/Inflation!$G100*Inflation!$F100</f>
        <v>410118.07045740791</v>
      </c>
      <c r="X95" s="264">
        <f>D95/Inflation!$G100*Inflation!$F100</f>
        <v>520565.84026205639</v>
      </c>
      <c r="Y95" s="72"/>
      <c r="Z95" s="72"/>
      <c r="AA95" s="72"/>
      <c r="AB95" s="72"/>
      <c r="AC95" s="72"/>
      <c r="AD95" s="72"/>
      <c r="AE95" s="72"/>
      <c r="AF95" s="71"/>
      <c r="AG95" s="72"/>
      <c r="AH95" s="72"/>
      <c r="AI95" s="72"/>
      <c r="AJ95" s="72"/>
      <c r="AK95" s="72"/>
      <c r="AL95" s="72"/>
      <c r="AM95" s="72"/>
    </row>
    <row r="96" spans="1:39">
      <c r="A96" s="16">
        <v>1919</v>
      </c>
      <c r="B96" s="18">
        <v>25</v>
      </c>
      <c r="C96" s="101">
        <v>0.625</v>
      </c>
      <c r="D96" s="266">
        <v>550000</v>
      </c>
      <c r="E96" s="22">
        <v>4725.274028448639</v>
      </c>
      <c r="F96" s="22">
        <v>7507.5269506860432</v>
      </c>
      <c r="G96" s="22">
        <v>26829.763750899278</v>
      </c>
      <c r="H96" s="22">
        <v>21954.153929828393</v>
      </c>
      <c r="I96" s="22">
        <v>110727.91505083145</v>
      </c>
      <c r="J96" s="22">
        <v>400183.4686270089</v>
      </c>
      <c r="K96" s="32">
        <v>4.9214953082169687E-18</v>
      </c>
      <c r="L96" s="32">
        <v>4.3866703405505018E-2</v>
      </c>
      <c r="M96" s="32">
        <v>5.4775653456659204E-2</v>
      </c>
      <c r="N96" s="32">
        <v>9.2191061219542028E-2</v>
      </c>
      <c r="O96" s="32">
        <v>0.18081217868407073</v>
      </c>
      <c r="P96" s="31">
        <v>0.97018637954868725</v>
      </c>
      <c r="Q96" s="264">
        <f>D96/Inflation!$E101/655.957</f>
        <v>46832.655610020207</v>
      </c>
      <c r="R96" s="265">
        <f>E96/Inflation!$G101*Inflation!$F101</f>
        <v>6238.9884761773346</v>
      </c>
      <c r="S96" s="265">
        <f>F96/Inflation!$G101*Inflation!$F101</f>
        <v>9912.5201729938362</v>
      </c>
      <c r="T96" s="265">
        <f>G96/Inflation!$G101*Inflation!$F101</f>
        <v>35424.524768858158</v>
      </c>
      <c r="U96" s="265">
        <f>H96/Inflation!$G101*Inflation!$F101</f>
        <v>28987.041290680885</v>
      </c>
      <c r="V96" s="265">
        <f>I96/Inflation!$G101*Inflation!$F101</f>
        <v>146198.96789775969</v>
      </c>
      <c r="W96" s="265">
        <f>J96/Inflation!$G101*Inflation!$F101</f>
        <v>528379.94877945527</v>
      </c>
      <c r="X96" s="264">
        <f>D96/Inflation!$G101*Inflation!$F101</f>
        <v>726189.34716556862</v>
      </c>
      <c r="Y96" s="72"/>
      <c r="Z96" s="72"/>
      <c r="AA96" s="72"/>
      <c r="AB96" s="72"/>
      <c r="AC96" s="72"/>
      <c r="AD96" s="72"/>
      <c r="AE96" s="72"/>
      <c r="AF96" s="71"/>
      <c r="AG96" s="72"/>
      <c r="AH96" s="72"/>
      <c r="AI96" s="72"/>
      <c r="AJ96" s="72"/>
      <c r="AK96" s="72"/>
      <c r="AL96" s="72"/>
      <c r="AM96" s="72"/>
    </row>
    <row r="97" spans="1:39">
      <c r="A97" s="16">
        <v>1918</v>
      </c>
      <c r="B97" s="18">
        <v>4</v>
      </c>
      <c r="C97" s="101">
        <v>0.2</v>
      </c>
      <c r="D97" s="266">
        <v>553000</v>
      </c>
      <c r="E97" s="21"/>
      <c r="F97" s="21"/>
      <c r="G97" s="21">
        <v>17617.560851729038</v>
      </c>
      <c r="H97" s="21">
        <v>14606.986211132778</v>
      </c>
      <c r="I97" s="22">
        <v>69194.790610936063</v>
      </c>
      <c r="J97" s="22">
        <v>290733.20205833507</v>
      </c>
      <c r="K97" s="32">
        <v>0</v>
      </c>
      <c r="L97" s="32">
        <v>0</v>
      </c>
      <c r="M97" s="32">
        <v>0</v>
      </c>
      <c r="N97" s="32">
        <v>6.1674151530641243E-2</v>
      </c>
      <c r="O97" s="32">
        <v>0.10486334761708985</v>
      </c>
      <c r="P97" s="31">
        <v>0.91026868345769529</v>
      </c>
      <c r="Q97" s="264">
        <f>D97/Inflation!$E102/655.957</f>
        <v>54706.755058527961</v>
      </c>
      <c r="R97" s="265"/>
      <c r="S97" s="265"/>
      <c r="T97" s="265">
        <f>G97/Inflation!$G102*Inflation!$F102</f>
        <v>28495.025712035131</v>
      </c>
      <c r="U97" s="265">
        <f>H97/Inflation!$G102*Inflation!$F102</f>
        <v>23625.656875237721</v>
      </c>
      <c r="V97" s="265">
        <f>I97/Inflation!$G102*Inflation!$F102</f>
        <v>111917.15778316729</v>
      </c>
      <c r="W97" s="265">
        <f>J97/Inflation!$G102*Inflation!$F102</f>
        <v>470238.19799558131</v>
      </c>
      <c r="X97" s="264">
        <f>D97/Inflation!$G102*Inflation!$F102</f>
        <v>894434.2154611554</v>
      </c>
      <c r="Y97" s="72"/>
      <c r="Z97" s="71"/>
      <c r="AA97" s="71"/>
      <c r="AB97" s="72"/>
      <c r="AC97" s="72"/>
      <c r="AD97" s="72"/>
      <c r="AE97" s="72"/>
      <c r="AF97" s="71"/>
      <c r="AG97" s="73"/>
      <c r="AH97" s="71"/>
      <c r="AI97" s="71"/>
      <c r="AJ97" s="72"/>
      <c r="AK97" s="72"/>
      <c r="AL97" s="72"/>
      <c r="AM97" s="72"/>
    </row>
    <row r="98" spans="1:39">
      <c r="A98" s="16">
        <v>1917</v>
      </c>
      <c r="B98" s="18">
        <v>4</v>
      </c>
      <c r="C98" s="101">
        <v>0.2</v>
      </c>
      <c r="D98" s="266">
        <v>553000</v>
      </c>
      <c r="E98" s="22"/>
      <c r="F98" s="22"/>
      <c r="G98" s="22">
        <v>15697.845125568241</v>
      </c>
      <c r="H98" s="22">
        <v>13142.963272603742</v>
      </c>
      <c r="I98" s="22">
        <v>67945.184902117049</v>
      </c>
      <c r="J98" s="22">
        <v>305088.18798662513</v>
      </c>
      <c r="K98" s="32">
        <v>0</v>
      </c>
      <c r="L98" s="32">
        <v>0</v>
      </c>
      <c r="M98" s="32">
        <v>0</v>
      </c>
      <c r="N98" s="32">
        <v>6.6857653462735755E-2</v>
      </c>
      <c r="O98" s="32">
        <v>0.11626227796505356</v>
      </c>
      <c r="P98" s="31">
        <v>0.92648590552218979</v>
      </c>
      <c r="Q98" s="264">
        <f>D98/Inflation!$E103/655.957</f>
        <v>60273.781468049776</v>
      </c>
      <c r="R98" s="265"/>
      <c r="S98" s="265"/>
      <c r="T98" s="265">
        <f>G98/Inflation!$G103*Inflation!$F103</f>
        <v>32803.926234718463</v>
      </c>
      <c r="U98" s="265">
        <f>H98/Inflation!$G103*Inflation!$F103</f>
        <v>27464.966958928409</v>
      </c>
      <c r="V98" s="265">
        <f>I98/Inflation!$G103*Inflation!$F103</f>
        <v>141985.65571927009</v>
      </c>
      <c r="W98" s="265">
        <f>J98/Inflation!$G103*Inflation!$F103</f>
        <v>637545.49326622253</v>
      </c>
      <c r="X98" s="264">
        <f>D98/Inflation!$G103*Inflation!$F103</f>
        <v>1155609.0063758129</v>
      </c>
      <c r="Y98" s="72"/>
      <c r="Z98" s="71"/>
      <c r="AA98" s="71"/>
      <c r="AB98" s="72"/>
      <c r="AC98" s="72"/>
      <c r="AD98" s="72"/>
      <c r="AE98" s="72"/>
      <c r="AF98" s="71"/>
      <c r="AG98" s="73"/>
      <c r="AH98" s="71"/>
      <c r="AI98" s="71"/>
      <c r="AJ98" s="72"/>
      <c r="AK98" s="72"/>
      <c r="AL98" s="72"/>
      <c r="AM98" s="72"/>
    </row>
    <row r="99" spans="1:39">
      <c r="A99" s="16">
        <v>1916</v>
      </c>
      <c r="B99" s="18">
        <v>10</v>
      </c>
      <c r="C99" s="101">
        <v>0.1</v>
      </c>
      <c r="D99" s="266">
        <v>150000</v>
      </c>
      <c r="E99" s="21"/>
      <c r="F99" s="21"/>
      <c r="G99" s="21">
        <v>13250.19143611797</v>
      </c>
      <c r="H99" s="21">
        <v>11368.161959721368</v>
      </c>
      <c r="I99" s="22">
        <v>60212.967267154883</v>
      </c>
      <c r="J99" s="22">
        <v>271740.5425434566</v>
      </c>
      <c r="K99" s="32">
        <v>0</v>
      </c>
      <c r="L99" s="32">
        <v>0</v>
      </c>
      <c r="M99" s="32">
        <v>0</v>
      </c>
      <c r="N99" s="32">
        <v>3.8132631727365716E-2</v>
      </c>
      <c r="O99" s="32">
        <v>6.0114368781869459E-2</v>
      </c>
      <c r="P99" s="31">
        <v>0.9541323459941442</v>
      </c>
      <c r="Q99" s="264">
        <f>D99/Inflation!$E104/655.957</f>
        <v>17197.852022078965</v>
      </c>
      <c r="R99" s="265"/>
      <c r="S99" s="265"/>
      <c r="T99" s="265">
        <f>G99/Inflation!$G104*Inflation!$F104</f>
        <v>33226.851124300018</v>
      </c>
      <c r="U99" s="265">
        <f>H99/Inflation!$G104*Inflation!$F104</f>
        <v>28507.378690617556</v>
      </c>
      <c r="V99" s="265">
        <f>I99/Inflation!$G104*Inflation!$F104</f>
        <v>150993.08631002429</v>
      </c>
      <c r="W99" s="265">
        <f>J99/Inflation!$G104*Inflation!$F104</f>
        <v>681430.34725642274</v>
      </c>
      <c r="X99" s="264">
        <f>D99/Inflation!$G104*Inflation!$F104</f>
        <v>376147.59701201867</v>
      </c>
      <c r="Y99" s="72"/>
      <c r="Z99" s="71"/>
      <c r="AA99" s="71"/>
      <c r="AB99" s="72"/>
      <c r="AC99" s="72"/>
      <c r="AD99" s="72"/>
      <c r="AE99" s="72"/>
      <c r="AF99" s="71"/>
      <c r="AG99" s="73"/>
      <c r="AH99" s="71"/>
      <c r="AI99" s="71"/>
      <c r="AJ99" s="72"/>
      <c r="AK99" s="72"/>
      <c r="AL99" s="72"/>
      <c r="AM99" s="72"/>
    </row>
    <row r="100" spans="1:39" ht="15.75" thickBot="1">
      <c r="A100" s="23">
        <v>1915</v>
      </c>
      <c r="B100" s="7">
        <v>5</v>
      </c>
      <c r="C100" s="102">
        <v>0.02</v>
      </c>
      <c r="D100" s="267">
        <v>25000</v>
      </c>
      <c r="E100" s="8"/>
      <c r="F100" s="8"/>
      <c r="G100" s="8">
        <v>10865.706396076837</v>
      </c>
      <c r="H100" s="8">
        <v>9344.5075006260795</v>
      </c>
      <c r="I100" s="22">
        <v>49592.698033676235</v>
      </c>
      <c r="J100" s="22">
        <v>202203.35129753148</v>
      </c>
      <c r="K100" s="249">
        <v>0</v>
      </c>
      <c r="L100" s="249">
        <v>0</v>
      </c>
      <c r="M100" s="249">
        <v>0</v>
      </c>
      <c r="N100" s="249">
        <v>9.6068392413646737E-3</v>
      </c>
      <c r="O100" s="249">
        <v>1.5338154362732132E-2</v>
      </c>
      <c r="P100" s="31">
        <v>0.99621884256221493</v>
      </c>
      <c r="Q100" s="264">
        <f>D100/Inflation!$E105/655.957</f>
        <v>3156.2749162613159</v>
      </c>
      <c r="R100" s="265"/>
      <c r="S100" s="265"/>
      <c r="T100" s="265">
        <f>G100/Inflation!$G105*Inflation!$F105</f>
        <v>30244.609195345936</v>
      </c>
      <c r="U100" s="265">
        <f>H100/Inflation!$G105*Inflation!$F105</f>
        <v>26010.363907997507</v>
      </c>
      <c r="V100" s="265">
        <f>I100/Inflation!$G105*Inflation!$F105</f>
        <v>138040.88904085383</v>
      </c>
      <c r="W100" s="265">
        <f>J100/Inflation!$G105*Inflation!$F105</f>
        <v>562831.45476774196</v>
      </c>
      <c r="X100" s="264">
        <f>D100/Inflation!$G105*Inflation!$F105</f>
        <v>69587.305447223451</v>
      </c>
      <c r="Y100" s="72"/>
      <c r="Z100" s="71"/>
      <c r="AA100" s="71"/>
      <c r="AB100" s="72"/>
      <c r="AC100" s="72"/>
      <c r="AD100" s="72"/>
      <c r="AE100" s="72"/>
      <c r="AF100" s="71"/>
      <c r="AG100" s="73"/>
      <c r="AH100" s="71"/>
      <c r="AI100" s="71"/>
      <c r="AJ100" s="72"/>
      <c r="AK100" s="72"/>
      <c r="AL100" s="72"/>
      <c r="AM100" s="72"/>
    </row>
    <row r="101" spans="1:39" ht="15" customHeight="1">
      <c r="A101" s="28" t="s">
        <v>508</v>
      </c>
      <c r="B101" s="25"/>
      <c r="C101" s="25"/>
      <c r="D101" s="25"/>
      <c r="E101" s="25"/>
      <c r="F101" s="25"/>
      <c r="G101" s="25"/>
      <c r="H101" s="25"/>
      <c r="I101" s="25"/>
      <c r="J101" s="25"/>
      <c r="K101" s="55"/>
      <c r="L101" s="34"/>
      <c r="M101" s="34"/>
      <c r="N101" s="55"/>
      <c r="O101" s="34"/>
      <c r="P101" s="25"/>
      <c r="Q101" s="250"/>
      <c r="R101" s="251"/>
      <c r="S101" s="251"/>
      <c r="T101" s="251"/>
      <c r="U101" s="251"/>
      <c r="V101" s="251"/>
      <c r="W101" s="252"/>
      <c r="X101" s="56"/>
    </row>
    <row r="102" spans="1:39">
      <c r="A102" s="6" t="s">
        <v>7</v>
      </c>
      <c r="B102" s="6"/>
      <c r="C102" s="6"/>
      <c r="D102" s="6"/>
      <c r="E102" s="6"/>
      <c r="F102" s="6"/>
      <c r="G102" s="6"/>
      <c r="H102" s="6"/>
      <c r="I102" s="6"/>
      <c r="J102" s="6"/>
      <c r="K102" s="6"/>
      <c r="L102" s="34"/>
      <c r="M102" s="34"/>
      <c r="N102" s="6"/>
      <c r="O102" s="34"/>
      <c r="P102" s="6"/>
      <c r="Q102" s="253"/>
      <c r="R102" s="254"/>
      <c r="S102" s="254"/>
      <c r="T102" s="255"/>
      <c r="U102" s="255"/>
      <c r="V102" s="255"/>
      <c r="W102" s="255"/>
    </row>
    <row r="103" spans="1:39" ht="15" customHeight="1">
      <c r="A103" s="6" t="s">
        <v>8</v>
      </c>
      <c r="B103" s="26"/>
      <c r="C103" s="26"/>
      <c r="D103" s="26"/>
      <c r="E103" s="26"/>
      <c r="F103" s="26"/>
      <c r="G103" s="26"/>
      <c r="H103" s="26"/>
      <c r="I103" s="26"/>
      <c r="J103" s="26"/>
      <c r="K103" s="26"/>
      <c r="L103" s="34"/>
      <c r="M103" s="34"/>
      <c r="N103" s="26"/>
      <c r="O103" s="34"/>
      <c r="P103" s="26"/>
      <c r="Q103" s="256"/>
      <c r="R103" s="252"/>
      <c r="S103" s="252"/>
      <c r="T103" s="257"/>
      <c r="U103" s="257"/>
      <c r="V103" s="257"/>
      <c r="W103" s="257"/>
    </row>
    <row r="104" spans="1:39">
      <c r="A104" s="27" t="s">
        <v>9</v>
      </c>
      <c r="B104" s="27"/>
      <c r="C104" s="27"/>
      <c r="D104" s="27"/>
      <c r="E104" s="27"/>
      <c r="F104" s="27"/>
      <c r="G104" s="27"/>
      <c r="H104" s="27"/>
      <c r="I104" s="27"/>
      <c r="J104" s="27"/>
      <c r="K104" s="27"/>
      <c r="L104" s="34"/>
      <c r="M104" s="34"/>
      <c r="N104" s="27"/>
      <c r="O104" s="34"/>
      <c r="P104" s="27"/>
      <c r="Q104" s="258"/>
      <c r="R104" s="259"/>
      <c r="S104" s="259"/>
      <c r="T104" s="260"/>
      <c r="U104" s="260"/>
      <c r="V104" s="260"/>
      <c r="W104" s="260"/>
    </row>
    <row r="105" spans="1:39">
      <c r="A105" s="65" t="s">
        <v>507</v>
      </c>
      <c r="C105" s="5"/>
      <c r="D105" s="5"/>
      <c r="L105" s="34"/>
      <c r="M105" s="34"/>
      <c r="O105" s="34"/>
    </row>
    <row r="107" spans="1:39">
      <c r="A107" s="35"/>
      <c r="B107" s="35"/>
      <c r="C107" s="35"/>
      <c r="D107" s="35"/>
      <c r="E107" s="35"/>
      <c r="F107" s="35"/>
      <c r="G107" s="35"/>
      <c r="H107" s="35"/>
      <c r="I107" s="35"/>
      <c r="J107" s="35"/>
    </row>
    <row r="108" spans="1:39">
      <c r="A108" s="111" t="s">
        <v>410</v>
      </c>
      <c r="B108" s="111" t="s">
        <v>509</v>
      </c>
      <c r="C108" s="109"/>
      <c r="D108" s="109"/>
      <c r="E108" s="109"/>
      <c r="F108" s="109"/>
      <c r="G108" s="109"/>
      <c r="H108" s="109"/>
      <c r="I108" s="112"/>
      <c r="J108" s="35"/>
    </row>
    <row r="109" spans="1:39">
      <c r="A109" s="113" t="s">
        <v>413</v>
      </c>
      <c r="B109" s="91" t="s">
        <v>428</v>
      </c>
      <c r="C109" s="58"/>
      <c r="D109" s="58"/>
      <c r="E109" s="58"/>
      <c r="F109" s="58"/>
      <c r="G109" s="58"/>
      <c r="H109" s="58"/>
      <c r="I109" s="114"/>
      <c r="J109" s="35"/>
    </row>
    <row r="110" spans="1:39">
      <c r="A110" s="113" t="s">
        <v>415</v>
      </c>
      <c r="B110" s="91" t="s">
        <v>433</v>
      </c>
      <c r="C110" s="122" t="s">
        <v>430</v>
      </c>
      <c r="D110" s="58"/>
      <c r="E110" s="58"/>
      <c r="F110" s="58"/>
      <c r="G110" s="58"/>
      <c r="H110" s="58"/>
      <c r="I110" s="114"/>
      <c r="J110" s="35"/>
    </row>
    <row r="111" spans="1:39">
      <c r="A111" s="113"/>
      <c r="B111" s="123" t="s">
        <v>510</v>
      </c>
      <c r="C111" s="58"/>
      <c r="D111" s="58"/>
      <c r="E111" s="58"/>
      <c r="F111" s="58"/>
      <c r="G111" s="58"/>
      <c r="H111" s="58"/>
      <c r="I111" s="114"/>
      <c r="J111" s="35"/>
    </row>
    <row r="112" spans="1:39">
      <c r="A112" s="116"/>
      <c r="B112" s="240"/>
      <c r="C112" s="130"/>
      <c r="D112" s="117"/>
      <c r="E112" s="117"/>
      <c r="F112" s="117"/>
      <c r="G112" s="117"/>
      <c r="H112" s="117"/>
      <c r="I112" s="118"/>
      <c r="J112" s="35"/>
    </row>
    <row r="113" spans="1:10">
      <c r="A113" s="35"/>
      <c r="B113" s="35"/>
      <c r="C113" s="35"/>
      <c r="D113" s="35"/>
      <c r="E113" s="35"/>
      <c r="F113" s="35"/>
      <c r="G113" s="35"/>
      <c r="H113" s="35"/>
      <c r="I113" s="35"/>
      <c r="J113" s="35"/>
    </row>
    <row r="114" spans="1:10">
      <c r="A114" s="35"/>
      <c r="B114" s="35"/>
      <c r="C114" s="35"/>
      <c r="D114" s="35"/>
      <c r="E114" s="35"/>
      <c r="F114" s="35"/>
      <c r="G114" s="35"/>
      <c r="H114" s="35"/>
      <c r="I114" s="35"/>
    </row>
  </sheetData>
  <sortState ref="G2:H103">
    <sortCondition descending="1" ref="G1"/>
  </sortState>
  <hyperlinks>
    <hyperlink ref="C110" r:id="rId1" xr:uid="{00000000-0004-0000-0300-000000000000}"/>
    <hyperlink ref="B111" r:id="rId2" xr:uid="{00000000-0004-0000-0300-000001000000}"/>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dimension ref="A1:U111"/>
  <sheetViews>
    <sheetView zoomScale="85" zoomScaleNormal="85" workbookViewId="0">
      <pane xSplit="1" ySplit="3" topLeftCell="B4" activePane="bottomRight" state="frozen"/>
      <selection pane="topRight" activeCell="B1" sqref="B1"/>
      <selection pane="bottomLeft" activeCell="A4" sqref="A4"/>
      <selection pane="bottomRight" activeCell="U93" sqref="U93"/>
    </sheetView>
  </sheetViews>
  <sheetFormatPr baseColWidth="10" defaultRowHeight="15"/>
  <cols>
    <col min="1" max="1" width="15.7109375" style="35" customWidth="1"/>
    <col min="2" max="2" width="11.28515625" style="35" customWidth="1"/>
    <col min="3" max="3" width="11.85546875" style="35" customWidth="1"/>
    <col min="4" max="4" width="7.85546875" style="35" bestFit="1" customWidth="1"/>
    <col min="5" max="6" width="12.42578125" style="35" customWidth="1"/>
    <col min="7" max="7" width="13.85546875" style="35" customWidth="1"/>
    <col min="8" max="8" width="7.85546875" style="35" bestFit="1" customWidth="1"/>
    <col min="9" max="9" width="11.42578125" style="35" customWidth="1"/>
    <col min="10" max="10" width="17" style="35" customWidth="1"/>
    <col min="11" max="11" width="15" style="35" customWidth="1"/>
    <col min="12" max="12" width="12" style="35" customWidth="1"/>
    <col min="13" max="14" width="11.42578125" style="35"/>
    <col min="15" max="15" width="10.85546875" style="35" customWidth="1"/>
    <col min="16" max="16" width="17.42578125" style="35" customWidth="1"/>
    <col min="17" max="17" width="12.5703125" style="35" customWidth="1"/>
    <col min="18" max="18" width="9.28515625" style="35" bestFit="1" customWidth="1"/>
    <col min="19" max="19" width="11.42578125" style="35"/>
    <col min="20" max="20" width="9.140625" style="35" customWidth="1"/>
    <col min="21" max="16384" width="11.42578125" style="35"/>
  </cols>
  <sheetData>
    <row r="1" spans="1:20" ht="25.5" customHeight="1">
      <c r="A1" s="292" t="s">
        <v>16</v>
      </c>
      <c r="B1" s="299" t="s">
        <v>37</v>
      </c>
      <c r="C1" s="299" t="s">
        <v>38</v>
      </c>
      <c r="D1" s="297" t="s">
        <v>23</v>
      </c>
      <c r="E1" s="299" t="s">
        <v>39</v>
      </c>
      <c r="F1" s="299" t="s">
        <v>305</v>
      </c>
      <c r="G1" s="299" t="s">
        <v>40</v>
      </c>
      <c r="H1" s="303" t="s">
        <v>24</v>
      </c>
      <c r="I1" s="304"/>
      <c r="J1" s="299" t="s">
        <v>41</v>
      </c>
      <c r="K1" s="299" t="s">
        <v>17</v>
      </c>
      <c r="L1" s="299" t="s">
        <v>19</v>
      </c>
      <c r="M1" s="302" t="s">
        <v>18</v>
      </c>
      <c r="N1" s="302"/>
      <c r="O1" s="302"/>
      <c r="P1" s="293" t="s">
        <v>31</v>
      </c>
      <c r="Q1" s="293" t="s">
        <v>21</v>
      </c>
      <c r="R1" s="296" t="s">
        <v>22</v>
      </c>
      <c r="S1" s="296"/>
      <c r="T1" s="296"/>
    </row>
    <row r="2" spans="1:20" ht="15" customHeight="1">
      <c r="A2" s="292"/>
      <c r="B2" s="300"/>
      <c r="C2" s="300"/>
      <c r="D2" s="298"/>
      <c r="E2" s="300"/>
      <c r="F2" s="300"/>
      <c r="G2" s="300"/>
      <c r="H2" s="305"/>
      <c r="I2" s="306"/>
      <c r="J2" s="300"/>
      <c r="K2" s="300"/>
      <c r="L2" s="300"/>
      <c r="M2" s="302"/>
      <c r="N2" s="302"/>
      <c r="O2" s="302"/>
      <c r="P2" s="295"/>
      <c r="Q2" s="294"/>
      <c r="R2" s="296"/>
      <c r="S2" s="296"/>
      <c r="T2" s="296"/>
    </row>
    <row r="3" spans="1:20">
      <c r="A3" s="292"/>
      <c r="B3" s="301"/>
      <c r="C3" s="301"/>
      <c r="D3" s="36" t="s">
        <v>14</v>
      </c>
      <c r="E3" s="301"/>
      <c r="F3" s="301"/>
      <c r="G3" s="301"/>
      <c r="H3" s="36" t="s">
        <v>13</v>
      </c>
      <c r="I3" s="36" t="s">
        <v>14</v>
      </c>
      <c r="J3" s="301"/>
      <c r="K3" s="301"/>
      <c r="L3" s="301"/>
      <c r="M3" s="36" t="s">
        <v>13</v>
      </c>
      <c r="N3" s="36" t="s">
        <v>14</v>
      </c>
      <c r="O3" s="36" t="s">
        <v>15</v>
      </c>
      <c r="P3" s="50" t="s">
        <v>30</v>
      </c>
      <c r="Q3" s="295"/>
      <c r="R3" s="40" t="s">
        <v>27</v>
      </c>
      <c r="S3" s="40" t="s">
        <v>29</v>
      </c>
      <c r="T3" s="40" t="s">
        <v>28</v>
      </c>
    </row>
    <row r="4" spans="1:20">
      <c r="A4" s="239">
        <v>2014</v>
      </c>
      <c r="B4" s="77"/>
      <c r="C4" s="77"/>
      <c r="D4" s="77"/>
      <c r="E4" s="77"/>
      <c r="F4" s="77"/>
      <c r="G4" s="77"/>
      <c r="H4" s="77"/>
      <c r="I4" s="77"/>
      <c r="J4" s="77"/>
      <c r="K4" s="309"/>
      <c r="L4" s="309"/>
      <c r="M4" s="309"/>
      <c r="N4" s="309"/>
      <c r="O4" s="309"/>
      <c r="P4" s="307"/>
      <c r="Q4" s="307"/>
      <c r="R4" s="307"/>
      <c r="S4" s="307"/>
      <c r="T4" s="307"/>
    </row>
    <row r="5" spans="1:20">
      <c r="A5" s="239">
        <v>2013</v>
      </c>
      <c r="B5" s="79">
        <v>0.40597552061080899</v>
      </c>
      <c r="C5" s="78"/>
      <c r="D5" s="78"/>
      <c r="E5" s="79">
        <v>0.24069874485333767</v>
      </c>
      <c r="F5" s="80">
        <v>0.35585379600524902</v>
      </c>
      <c r="G5" s="78"/>
      <c r="H5" s="78"/>
      <c r="I5" s="78"/>
      <c r="J5" s="78"/>
      <c r="K5" s="309"/>
      <c r="L5" s="309"/>
      <c r="M5" s="309"/>
      <c r="N5" s="309"/>
      <c r="O5" s="309"/>
      <c r="P5" s="308"/>
      <c r="Q5" s="308"/>
      <c r="R5" s="308"/>
      <c r="S5" s="308"/>
      <c r="T5" s="308"/>
    </row>
    <row r="6" spans="1:20">
      <c r="A6" s="239">
        <v>2012</v>
      </c>
      <c r="B6" s="79">
        <v>0.4034474690755207</v>
      </c>
      <c r="C6" s="78"/>
      <c r="D6" s="78"/>
      <c r="E6" s="79">
        <v>0.24265000224113464</v>
      </c>
      <c r="F6" s="80">
        <v>0.3585503697395323</v>
      </c>
      <c r="G6" s="78"/>
      <c r="H6" s="78"/>
      <c r="I6" s="78"/>
      <c r="J6" s="78"/>
      <c r="K6" s="309"/>
      <c r="L6" s="309"/>
      <c r="M6" s="309"/>
      <c r="N6" s="309"/>
      <c r="O6" s="309"/>
      <c r="P6" s="308"/>
      <c r="Q6" s="308"/>
      <c r="R6" s="308"/>
      <c r="S6" s="308"/>
      <c r="T6" s="308"/>
    </row>
    <row r="7" spans="1:20">
      <c r="A7" s="239">
        <v>2011</v>
      </c>
      <c r="B7" s="79">
        <v>0.39879965782165527</v>
      </c>
      <c r="C7" s="78"/>
      <c r="D7" s="78"/>
      <c r="E7" s="79">
        <v>0.24277959267298366</v>
      </c>
      <c r="F7" s="80">
        <v>0.36098697781562805</v>
      </c>
      <c r="G7" s="78"/>
      <c r="H7" s="78"/>
      <c r="I7" s="78"/>
      <c r="J7" s="78"/>
      <c r="K7" s="309"/>
      <c r="L7" s="309"/>
      <c r="M7" s="309"/>
      <c r="N7" s="309"/>
      <c r="O7" s="309"/>
      <c r="P7" s="308"/>
      <c r="Q7" s="308"/>
      <c r="R7" s="308"/>
      <c r="S7" s="308"/>
      <c r="T7" s="308"/>
    </row>
    <row r="8" spans="1:20">
      <c r="A8" s="239">
        <v>2010</v>
      </c>
      <c r="B8" s="79">
        <v>0.39623343944549566</v>
      </c>
      <c r="C8" s="78"/>
      <c r="D8" s="78"/>
      <c r="E8" s="79">
        <v>0.24442060291767101</v>
      </c>
      <c r="F8" s="80">
        <v>0.36236018935839337</v>
      </c>
      <c r="G8" s="78"/>
      <c r="H8" s="78"/>
      <c r="I8" s="78"/>
      <c r="J8" s="78"/>
      <c r="K8" s="309"/>
      <c r="L8" s="309"/>
      <c r="M8" s="309"/>
      <c r="N8" s="309"/>
      <c r="O8" s="309"/>
      <c r="P8" s="308"/>
      <c r="Q8" s="308"/>
      <c r="R8" s="308"/>
      <c r="S8" s="308"/>
      <c r="T8" s="308"/>
    </row>
    <row r="9" spans="1:20">
      <c r="A9" s="239">
        <v>2009</v>
      </c>
      <c r="B9" s="79">
        <v>0.39321920275688166</v>
      </c>
      <c r="C9" s="78"/>
      <c r="D9" s="78"/>
      <c r="E9" s="79">
        <v>0.24371380607287066</v>
      </c>
      <c r="F9" s="80">
        <v>0.36073244611422234</v>
      </c>
      <c r="G9" s="78"/>
      <c r="H9" s="78"/>
      <c r="I9" s="78"/>
      <c r="J9" s="78"/>
      <c r="K9" s="309"/>
      <c r="L9" s="309"/>
      <c r="M9" s="309"/>
      <c r="N9" s="309"/>
      <c r="O9" s="309"/>
      <c r="P9" s="308"/>
      <c r="Q9" s="308"/>
      <c r="R9" s="308"/>
      <c r="S9" s="308"/>
      <c r="T9" s="308"/>
    </row>
    <row r="10" spans="1:20">
      <c r="A10" s="239">
        <v>2008</v>
      </c>
      <c r="B10" s="79">
        <v>0.39555372794469168</v>
      </c>
      <c r="C10" s="78"/>
      <c r="D10" s="78"/>
      <c r="E10" s="79">
        <v>0.24479245642820965</v>
      </c>
      <c r="F10" s="80">
        <v>0.35812705755233765</v>
      </c>
      <c r="G10" s="78"/>
      <c r="H10" s="78"/>
      <c r="I10" s="78"/>
      <c r="J10" s="78"/>
      <c r="K10" s="309"/>
      <c r="L10" s="309"/>
      <c r="M10" s="309"/>
      <c r="N10" s="309"/>
      <c r="O10" s="309"/>
      <c r="P10" s="308"/>
      <c r="Q10" s="308"/>
      <c r="R10" s="308"/>
      <c r="S10" s="308"/>
      <c r="T10" s="308"/>
    </row>
    <row r="11" spans="1:20">
      <c r="A11" s="239">
        <v>2007</v>
      </c>
      <c r="B11" s="79">
        <v>0.39708047111829098</v>
      </c>
      <c r="C11" s="78"/>
      <c r="D11" s="78"/>
      <c r="E11" s="79">
        <v>0.22590282559394834</v>
      </c>
      <c r="F11" s="80">
        <v>0.34832637508710235</v>
      </c>
      <c r="G11" s="78"/>
      <c r="H11" s="78"/>
      <c r="I11" s="78"/>
      <c r="J11" s="78"/>
      <c r="K11" s="309"/>
      <c r="L11" s="309"/>
      <c r="M11" s="309"/>
      <c r="N11" s="309"/>
      <c r="O11" s="309"/>
      <c r="P11" s="308"/>
      <c r="Q11" s="308"/>
      <c r="R11" s="308"/>
      <c r="S11" s="308"/>
      <c r="T11" s="308"/>
    </row>
    <row r="12" spans="1:20">
      <c r="A12" s="239">
        <v>2006</v>
      </c>
      <c r="B12" s="79">
        <v>0.42577080925305671</v>
      </c>
      <c r="C12" s="78"/>
      <c r="D12" s="78"/>
      <c r="E12" s="79">
        <v>0.20797623197237666</v>
      </c>
      <c r="F12" s="80">
        <v>0.34031042456626898</v>
      </c>
      <c r="G12" s="78"/>
      <c r="H12" s="78"/>
      <c r="I12" s="78"/>
      <c r="J12" s="78"/>
      <c r="K12" s="309"/>
      <c r="L12" s="309"/>
      <c r="M12" s="309"/>
      <c r="N12" s="309"/>
      <c r="O12" s="309"/>
      <c r="P12" s="308"/>
      <c r="Q12" s="308"/>
      <c r="R12" s="308"/>
      <c r="S12" s="308"/>
      <c r="T12" s="308"/>
    </row>
    <row r="13" spans="1:20">
      <c r="A13" s="239">
        <v>2005</v>
      </c>
      <c r="B13" s="79">
        <v>0.45171334346135467</v>
      </c>
      <c r="C13" s="78"/>
      <c r="D13" s="78"/>
      <c r="E13" s="79">
        <v>0.190145442883174</v>
      </c>
      <c r="F13" s="80">
        <v>0.3325830896695457</v>
      </c>
      <c r="G13" s="78"/>
      <c r="H13" s="78"/>
      <c r="I13" s="78"/>
      <c r="J13" s="78"/>
      <c r="K13" s="309"/>
      <c r="L13" s="309"/>
      <c r="M13" s="309"/>
      <c r="N13" s="309"/>
      <c r="O13" s="309"/>
      <c r="P13" s="308"/>
      <c r="Q13" s="308"/>
      <c r="R13" s="308"/>
      <c r="S13" s="308"/>
      <c r="T13" s="308"/>
    </row>
    <row r="14" spans="1:20">
      <c r="A14" s="239">
        <v>2004</v>
      </c>
      <c r="B14" s="79">
        <v>0.47727145751317362</v>
      </c>
      <c r="C14" s="78"/>
      <c r="D14" s="78"/>
      <c r="E14" s="79">
        <v>0.18600080410639466</v>
      </c>
      <c r="F14" s="80">
        <v>0.33057300249735538</v>
      </c>
      <c r="G14" s="78"/>
      <c r="H14" s="78"/>
      <c r="I14" s="78"/>
      <c r="J14" s="78"/>
      <c r="K14" s="309"/>
      <c r="L14" s="309"/>
      <c r="M14" s="309"/>
      <c r="N14" s="309"/>
      <c r="O14" s="309"/>
      <c r="P14" s="308"/>
      <c r="Q14" s="308"/>
      <c r="R14" s="308"/>
      <c r="S14" s="308"/>
      <c r="T14" s="308"/>
    </row>
    <row r="15" spans="1:20">
      <c r="A15" s="239">
        <v>2003</v>
      </c>
      <c r="B15" s="79">
        <v>0.483426183462143</v>
      </c>
      <c r="C15" s="78"/>
      <c r="D15" s="78"/>
      <c r="E15" s="79">
        <v>0.18436639507611599</v>
      </c>
      <c r="F15" s="80">
        <v>0.33124755819638568</v>
      </c>
      <c r="G15" s="78"/>
      <c r="H15" s="78"/>
      <c r="I15" s="78"/>
      <c r="J15" s="78"/>
      <c r="K15" s="309"/>
      <c r="L15" s="309"/>
      <c r="M15" s="309"/>
      <c r="N15" s="309"/>
      <c r="O15" s="309"/>
      <c r="P15" s="308"/>
      <c r="Q15" s="308"/>
      <c r="R15" s="308"/>
      <c r="S15" s="308"/>
      <c r="T15" s="308"/>
    </row>
    <row r="16" spans="1:20">
      <c r="A16" s="239">
        <v>2002</v>
      </c>
      <c r="B16" s="79">
        <v>0.48438603679339098</v>
      </c>
      <c r="C16" s="78"/>
      <c r="D16" s="78"/>
      <c r="E16" s="79">
        <v>0.19633777936299635</v>
      </c>
      <c r="F16" s="80">
        <v>0.35858969887097669</v>
      </c>
      <c r="G16" s="78"/>
      <c r="H16" s="78"/>
      <c r="I16" s="78"/>
      <c r="J16" s="78"/>
      <c r="K16" s="309"/>
      <c r="L16" s="309"/>
      <c r="M16" s="309"/>
      <c r="N16" s="309"/>
      <c r="O16" s="309"/>
      <c r="P16" s="308"/>
      <c r="Q16" s="308"/>
      <c r="R16" s="308"/>
      <c r="S16" s="308"/>
      <c r="T16" s="308"/>
    </row>
    <row r="17" spans="1:21">
      <c r="A17" s="239">
        <v>2001</v>
      </c>
      <c r="B17" s="79">
        <v>0.44507252176602669</v>
      </c>
      <c r="C17" s="78"/>
      <c r="D17" s="78"/>
      <c r="E17" s="79">
        <v>0.20023461182912203</v>
      </c>
      <c r="F17" s="80">
        <v>0.37448171774546307</v>
      </c>
      <c r="G17" s="78"/>
      <c r="H17" s="78"/>
      <c r="I17" s="78"/>
      <c r="J17" s="78"/>
      <c r="K17" s="309"/>
      <c r="L17" s="309"/>
      <c r="M17" s="309"/>
      <c r="N17" s="309"/>
      <c r="O17" s="309"/>
      <c r="P17" s="308"/>
      <c r="Q17" s="308"/>
      <c r="R17" s="308"/>
      <c r="S17" s="308"/>
      <c r="T17" s="308"/>
    </row>
    <row r="18" spans="1:21">
      <c r="A18" s="239">
        <v>2000</v>
      </c>
      <c r="B18" s="79">
        <v>0.42528365055719997</v>
      </c>
      <c r="C18" s="78"/>
      <c r="D18" s="78"/>
      <c r="E18" s="79">
        <v>0.20579041043917368</v>
      </c>
      <c r="F18" s="80">
        <v>0.39260192712148029</v>
      </c>
      <c r="G18" s="78"/>
      <c r="H18" s="78"/>
      <c r="I18" s="78"/>
      <c r="J18" s="78"/>
      <c r="K18" s="309"/>
      <c r="L18" s="309"/>
      <c r="M18" s="309"/>
      <c r="N18" s="309"/>
      <c r="O18" s="309"/>
      <c r="P18" s="308"/>
      <c r="Q18" s="308"/>
      <c r="R18" s="308"/>
      <c r="S18" s="308"/>
      <c r="T18" s="308"/>
    </row>
    <row r="19" spans="1:21">
      <c r="A19" s="239">
        <v>1999</v>
      </c>
      <c r="B19" s="79">
        <v>0.40160765250523861</v>
      </c>
      <c r="C19" s="78"/>
      <c r="D19" s="78"/>
      <c r="E19" s="79">
        <v>0.19815821448961932</v>
      </c>
      <c r="F19" s="80">
        <v>0.38329319159189867</v>
      </c>
      <c r="G19" s="78"/>
      <c r="H19" s="78"/>
      <c r="I19" s="78"/>
      <c r="J19" s="78"/>
      <c r="K19" s="309"/>
      <c r="L19" s="309"/>
      <c r="M19" s="309"/>
      <c r="N19" s="309"/>
      <c r="O19" s="309"/>
      <c r="P19" s="308"/>
      <c r="Q19" s="308"/>
      <c r="R19" s="308"/>
      <c r="S19" s="308"/>
      <c r="T19" s="308"/>
    </row>
    <row r="20" spans="1:21">
      <c r="A20" s="239">
        <v>1998</v>
      </c>
      <c r="B20" s="79">
        <v>0.41854859391848231</v>
      </c>
      <c r="C20" s="38">
        <v>0.66452405678400328</v>
      </c>
      <c r="D20" s="38">
        <v>0.52669367210298779</v>
      </c>
      <c r="E20" s="79">
        <v>0.20218499004840901</v>
      </c>
      <c r="F20" s="80">
        <v>0.38910019397735601</v>
      </c>
      <c r="G20" s="38">
        <f>1-H20</f>
        <v>0.69901487966781484</v>
      </c>
      <c r="H20" s="38">
        <v>0.30098512033218511</v>
      </c>
      <c r="I20" s="38">
        <v>0.18738405878564154</v>
      </c>
      <c r="J20" s="38">
        <v>6.2069409185060348E-2</v>
      </c>
      <c r="K20" s="245">
        <v>70893.79714143429</v>
      </c>
      <c r="L20" s="246">
        <v>4163.0933302093717</v>
      </c>
      <c r="M20" s="245">
        <v>419555.9152431949</v>
      </c>
      <c r="N20" s="245">
        <v>541692.72309859376</v>
      </c>
      <c r="O20" s="245">
        <v>995933.42045519268</v>
      </c>
      <c r="P20" s="237">
        <f>K20/Inflation!$G22*Inflation!$F22</f>
        <v>13749.418963156659</v>
      </c>
      <c r="Q20" s="238">
        <f>L20/Inflation!$G22*Inflation!$F22</f>
        <v>807.40652479901416</v>
      </c>
      <c r="R20" s="237">
        <f>M20/Inflation!$G22*Inflation!$F22</f>
        <v>81370.307273015438</v>
      </c>
      <c r="S20" s="237">
        <f>N20/Inflation!$G22*Inflation!$F22</f>
        <v>105057.99519127142</v>
      </c>
      <c r="T20" s="237">
        <f>O20/Inflation!$G22*Inflation!$F22</f>
        <v>193155.20411368756</v>
      </c>
      <c r="U20" s="37"/>
    </row>
    <row r="21" spans="1:21">
      <c r="A21" s="239">
        <v>1997</v>
      </c>
      <c r="B21" s="236">
        <f t="shared" ref="B21:B84" si="0">1-C21</f>
        <v>0.34198134088126808</v>
      </c>
      <c r="C21" s="236">
        <v>0.65801865911873192</v>
      </c>
      <c r="D21" s="236">
        <v>0.52157267894991255</v>
      </c>
      <c r="E21" s="236">
        <v>0.28615208390754993</v>
      </c>
      <c r="F21" s="235">
        <f t="shared" ref="F21:F84" si="1">1-B21-E21</f>
        <v>0.37186657521118199</v>
      </c>
      <c r="G21" s="235">
        <f t="shared" ref="G21:G84" si="2">1-H21</f>
        <v>0.69898463012531309</v>
      </c>
      <c r="H21" s="236">
        <v>0.30101536987468686</v>
      </c>
      <c r="I21" s="236">
        <v>0.18764736464055473</v>
      </c>
      <c r="J21" s="236">
        <v>6.249234921958674E-2</v>
      </c>
      <c r="K21" s="247">
        <v>68044.609855528397</v>
      </c>
      <c r="L21" s="248">
        <v>3979.8611858400004</v>
      </c>
      <c r="M21" s="247">
        <v>409127.95116185083</v>
      </c>
      <c r="N21" s="247">
        <v>528344.21030713967</v>
      </c>
      <c r="O21" s="247">
        <v>971950.33225867769</v>
      </c>
      <c r="P21" s="237">
        <f>K21/Inflation!$G23*Inflation!$F23</f>
        <v>13289.214346246192</v>
      </c>
      <c r="Q21" s="238">
        <f>L21/Inflation!$G23*Inflation!$F23</f>
        <v>777.27285789759355</v>
      </c>
      <c r="R21" s="237">
        <f>M21/Inflation!$G23*Inflation!$F23</f>
        <v>79903.302400794681</v>
      </c>
      <c r="S21" s="237">
        <f>N21/Inflation!$G23*Inflation!$F23</f>
        <v>103186.41659166336</v>
      </c>
      <c r="T21" s="237">
        <f>O21/Inflation!$G23*Inflation!$F23</f>
        <v>189823.35745204298</v>
      </c>
      <c r="U21" s="37"/>
    </row>
    <row r="22" spans="1:21">
      <c r="A22" s="239">
        <v>1996</v>
      </c>
      <c r="B22" s="236">
        <f t="shared" si="0"/>
        <v>0.35050177978404573</v>
      </c>
      <c r="C22" s="236">
        <v>0.64949822021595427</v>
      </c>
      <c r="D22" s="236">
        <v>0.51592376326184197</v>
      </c>
      <c r="E22" s="236">
        <v>0.28271988893170791</v>
      </c>
      <c r="F22" s="235">
        <f t="shared" si="1"/>
        <v>0.36677833128424636</v>
      </c>
      <c r="G22" s="235">
        <f t="shared" si="2"/>
        <v>0.69982667166679846</v>
      </c>
      <c r="H22" s="236">
        <v>0.30017332833320154</v>
      </c>
      <c r="I22" s="236">
        <v>0.18693715810820527</v>
      </c>
      <c r="J22" s="236">
        <v>6.1815578781951146E-2</v>
      </c>
      <c r="K22" s="247">
        <v>66572.835148752303</v>
      </c>
      <c r="L22" s="248">
        <v>3878.2670844257145</v>
      </c>
      <c r="M22" s="247">
        <v>401709.18191100529</v>
      </c>
      <c r="N22" s="247">
        <v>518068.82920284569</v>
      </c>
      <c r="O22" s="247">
        <v>945746.03902946948</v>
      </c>
      <c r="P22" s="237">
        <f>K22/Inflation!$G24*Inflation!$F24</f>
        <v>13157.79583336812</v>
      </c>
      <c r="Q22" s="238">
        <f>L22/Inflation!$G24*Inflation!$F24</f>
        <v>766.52055406869329</v>
      </c>
      <c r="R22" s="237">
        <f>M22/Inflation!$G24*Inflation!$F24</f>
        <v>79395.858508414502</v>
      </c>
      <c r="S22" s="237">
        <f>N22/Inflation!$G24*Inflation!$F24</f>
        <v>102393.77468379997</v>
      </c>
      <c r="T22" s="237">
        <f>O22/Inflation!$G24*Inflation!$F24</f>
        <v>186922.08712399384</v>
      </c>
      <c r="U22" s="37"/>
    </row>
    <row r="23" spans="1:21">
      <c r="A23" s="239">
        <v>1995</v>
      </c>
      <c r="B23" s="236">
        <f t="shared" si="0"/>
        <v>0.36551869898015599</v>
      </c>
      <c r="C23" s="236">
        <v>0.63448130101984401</v>
      </c>
      <c r="D23" s="236">
        <v>0.50113379838966754</v>
      </c>
      <c r="E23" s="236">
        <v>0.27395484370374551</v>
      </c>
      <c r="F23" s="235">
        <f t="shared" si="1"/>
        <v>0.3605264573160985</v>
      </c>
      <c r="G23" s="235">
        <f t="shared" si="2"/>
        <v>0.70001239946318439</v>
      </c>
      <c r="H23" s="236">
        <v>0.29998760053681556</v>
      </c>
      <c r="I23" s="236">
        <v>0.18665449898163888</v>
      </c>
      <c r="J23" s="236">
        <v>6.169307144712019E-2</v>
      </c>
      <c r="K23" s="247">
        <v>64694.50621864383</v>
      </c>
      <c r="L23" s="248">
        <v>3753.5752508057149</v>
      </c>
      <c r="M23" s="247">
        <v>397706.27313951013</v>
      </c>
      <c r="N23" s="247">
        <v>513699.67893233954</v>
      </c>
      <c r="O23" s="247">
        <v>944616.85981441208</v>
      </c>
      <c r="P23" s="237">
        <f>K23/Inflation!$G25*Inflation!$F25</f>
        <v>13042.284356865972</v>
      </c>
      <c r="Q23" s="238">
        <f>L23/Inflation!$G25*Inflation!$F25</f>
        <v>756.71333838536361</v>
      </c>
      <c r="R23" s="237">
        <f>M23/Inflation!$G25*Inflation!$F25</f>
        <v>80176.79719611333</v>
      </c>
      <c r="S23" s="237">
        <f>N23/Inflation!$G25*Inflation!$F25</f>
        <v>103560.83813397364</v>
      </c>
      <c r="T23" s="237">
        <f>O23/Inflation!$G25*Inflation!$F25</f>
        <v>190432.8885725225</v>
      </c>
      <c r="U23" s="37"/>
    </row>
    <row r="24" spans="1:21">
      <c r="A24" s="239">
        <v>1994</v>
      </c>
      <c r="B24" s="236">
        <f t="shared" si="0"/>
        <v>0.36688823140101978</v>
      </c>
      <c r="C24" s="236">
        <v>0.63311176859898022</v>
      </c>
      <c r="D24" s="236">
        <v>0.4981926728518748</v>
      </c>
      <c r="E24" s="236">
        <v>0.27000794886106927</v>
      </c>
      <c r="F24" s="235">
        <f t="shared" si="1"/>
        <v>0.36310381973791095</v>
      </c>
      <c r="G24" s="235">
        <f t="shared" si="2"/>
        <v>0.70039202109901422</v>
      </c>
      <c r="H24" s="236">
        <v>0.29960797890098573</v>
      </c>
      <c r="I24" s="236">
        <v>0.18651397051156324</v>
      </c>
      <c r="J24" s="236">
        <v>6.2068424702383877E-2</v>
      </c>
      <c r="K24" s="247">
        <v>62907.161029835363</v>
      </c>
      <c r="L24" s="248">
        <v>3634.7128571428575</v>
      </c>
      <c r="M24" s="247">
        <v>391644.10264881852</v>
      </c>
      <c r="N24" s="247">
        <v>505784.20598608255</v>
      </c>
      <c r="O24" s="247">
        <v>932545.54833589145</v>
      </c>
      <c r="P24" s="237">
        <f>K24/Inflation!$G26*Inflation!$F26</f>
        <v>12897.552410590828</v>
      </c>
      <c r="Q24" s="238">
        <f>L24/Inflation!$G26*Inflation!$F26</f>
        <v>745.20768073152749</v>
      </c>
      <c r="R24" s="237">
        <f>M24/Inflation!$G26*Inflation!$F26</f>
        <v>80296.905114129433</v>
      </c>
      <c r="S24" s="237">
        <f>N24/Inflation!$G26*Inflation!$F26</f>
        <v>103698.50106668595</v>
      </c>
      <c r="T24" s="237">
        <f>O24/Inflation!$G26*Inflation!$F26</f>
        <v>191195.32479332422</v>
      </c>
      <c r="U24" s="37"/>
    </row>
    <row r="25" spans="1:21">
      <c r="A25" s="239">
        <v>1993</v>
      </c>
      <c r="B25" s="236">
        <f t="shared" si="0"/>
        <v>0.35953882254680836</v>
      </c>
      <c r="C25" s="236">
        <v>0.64046117745319164</v>
      </c>
      <c r="D25" s="236">
        <v>0.5057682099897689</v>
      </c>
      <c r="E25" s="236">
        <v>0.27591533251287254</v>
      </c>
      <c r="F25" s="235">
        <f t="shared" si="1"/>
        <v>0.36454584494031911</v>
      </c>
      <c r="G25" s="235">
        <f t="shared" si="2"/>
        <v>0.70276518346029027</v>
      </c>
      <c r="H25" s="236">
        <v>0.29723481653970973</v>
      </c>
      <c r="I25" s="236">
        <v>0.18481655396132471</v>
      </c>
      <c r="J25" s="236">
        <v>6.0887953361136657E-2</v>
      </c>
      <c r="K25" s="247">
        <v>61805.890094609029</v>
      </c>
      <c r="L25" s="248">
        <v>3555.6928571428575</v>
      </c>
      <c r="M25" s="247">
        <v>387554.24334014487</v>
      </c>
      <c r="N25" s="247">
        <v>500748.53094511182</v>
      </c>
      <c r="O25" s="247">
        <v>920373.81347466796</v>
      </c>
      <c r="P25" s="237">
        <f>K25/Inflation!$G27*Inflation!$F27</f>
        <v>12887.184122157028</v>
      </c>
      <c r="Q25" s="238">
        <f>L25/Inflation!$G27*Inflation!$F27</f>
        <v>741.39970254769389</v>
      </c>
      <c r="R25" s="237">
        <f>M25/Inflation!$G27*Inflation!$F27</f>
        <v>80809.17342347822</v>
      </c>
      <c r="S25" s="237">
        <f>N25/Inflation!$G27*Inflation!$F27</f>
        <v>104411.38388770138</v>
      </c>
      <c r="T25" s="237">
        <f>O25/Inflation!$G27*Inflation!$F27</f>
        <v>191907.70939960016</v>
      </c>
      <c r="U25" s="37"/>
    </row>
    <row r="26" spans="1:21">
      <c r="A26" s="239">
        <v>1992</v>
      </c>
      <c r="B26" s="236">
        <f t="shared" si="0"/>
        <v>0.3585502680324244</v>
      </c>
      <c r="C26" s="236">
        <v>0.6414497319675756</v>
      </c>
      <c r="D26" s="236">
        <v>0.50715802646835162</v>
      </c>
      <c r="E26" s="236">
        <v>0.27118411859881941</v>
      </c>
      <c r="F26" s="235">
        <f t="shared" si="1"/>
        <v>0.37026561336875619</v>
      </c>
      <c r="G26" s="235">
        <f t="shared" si="2"/>
        <v>0.70498438221258897</v>
      </c>
      <c r="H26" s="236">
        <v>0.29501561778741098</v>
      </c>
      <c r="I26" s="236">
        <v>0.18345754331597217</v>
      </c>
      <c r="J26" s="236">
        <v>6.0917377165114306E-2</v>
      </c>
      <c r="K26" s="247">
        <v>60792.721443926508</v>
      </c>
      <c r="L26" s="248">
        <v>3478.3771428571431</v>
      </c>
      <c r="M26" s="247">
        <v>385892.69148934423</v>
      </c>
      <c r="N26" s="247">
        <v>500362.74613316916</v>
      </c>
      <c r="O26" s="247">
        <v>927669.53999390372</v>
      </c>
      <c r="P26" s="237">
        <f>K26/Inflation!$G28*Inflation!$F28</f>
        <v>12942.122186019418</v>
      </c>
      <c r="Q26" s="238">
        <f>L26/Inflation!$G28*Inflation!$F28</f>
        <v>740.50940511747297</v>
      </c>
      <c r="R26" s="237">
        <f>M26/Inflation!$G28*Inflation!$F28</f>
        <v>82152.43939282374</v>
      </c>
      <c r="S26" s="237">
        <f>N26/Inflation!$G28*Inflation!$F28</f>
        <v>106521.89347635547</v>
      </c>
      <c r="T26" s="237">
        <f>O26/Inflation!$G28*Inflation!$F28</f>
        <v>197490.95368141294</v>
      </c>
      <c r="U26" s="37"/>
    </row>
    <row r="27" spans="1:21">
      <c r="A27" s="239">
        <v>1991</v>
      </c>
      <c r="B27" s="236">
        <f t="shared" si="0"/>
        <v>0.35346963984591384</v>
      </c>
      <c r="C27" s="236">
        <v>0.64653036015408616</v>
      </c>
      <c r="D27" s="236">
        <v>0.51467415771183167</v>
      </c>
      <c r="E27" s="236">
        <v>0.27894202862511142</v>
      </c>
      <c r="F27" s="235">
        <f t="shared" si="1"/>
        <v>0.36758833152897474</v>
      </c>
      <c r="G27" s="235">
        <f t="shared" si="2"/>
        <v>0.70415191724244042</v>
      </c>
      <c r="H27" s="236">
        <v>0.29584808275755964</v>
      </c>
      <c r="I27" s="236">
        <v>0.18492760502835975</v>
      </c>
      <c r="J27" s="236">
        <v>6.2088875899361087E-2</v>
      </c>
      <c r="K27" s="247">
        <v>59221.571320599331</v>
      </c>
      <c r="L27" s="248">
        <v>3369.2928571428574</v>
      </c>
      <c r="M27" s="247">
        <v>382078.5045622568</v>
      </c>
      <c r="N27" s="247">
        <v>498857.31504307798</v>
      </c>
      <c r="O27" s="247">
        <v>939232.8044197167</v>
      </c>
      <c r="P27" s="237">
        <f>K27/Inflation!$G29*Inflation!$F29</f>
        <v>12910.224463188139</v>
      </c>
      <c r="Q27" s="238">
        <f>L27/Inflation!$G29*Inflation!$F29</f>
        <v>734.50140038416282</v>
      </c>
      <c r="R27" s="237">
        <f>M27/Inflation!$G29*Inflation!$F29</f>
        <v>83292.610217220237</v>
      </c>
      <c r="S27" s="237">
        <f>N27/Inflation!$G29*Inflation!$F29</f>
        <v>108750.23692708599</v>
      </c>
      <c r="T27" s="237">
        <f>O27/Inflation!$G29*Inflation!$F29</f>
        <v>204751.51296822284</v>
      </c>
      <c r="U27" s="37"/>
    </row>
    <row r="28" spans="1:21">
      <c r="A28" s="239">
        <v>1990</v>
      </c>
      <c r="B28" s="236">
        <f t="shared" si="0"/>
        <v>0.34509719131048344</v>
      </c>
      <c r="C28" s="236">
        <v>0.65490280868951656</v>
      </c>
      <c r="D28" s="236">
        <v>0.52509867186993342</v>
      </c>
      <c r="E28" s="236">
        <v>0.28997433022476093</v>
      </c>
      <c r="F28" s="235">
        <f t="shared" si="1"/>
        <v>0.36492847846475562</v>
      </c>
      <c r="G28" s="235">
        <f t="shared" si="2"/>
        <v>0.70323605968808289</v>
      </c>
      <c r="H28" s="236">
        <v>0.29676394031191705</v>
      </c>
      <c r="I28" s="236">
        <v>0.18644193548857113</v>
      </c>
      <c r="J28" s="236">
        <v>6.3557621503990275E-2</v>
      </c>
      <c r="K28" s="247">
        <v>56833.847171616952</v>
      </c>
      <c r="L28" s="248">
        <v>3215.488571428572</v>
      </c>
      <c r="M28" s="247">
        <v>374423.3240753389</v>
      </c>
      <c r="N28" s="247">
        <v>492030.86215025216</v>
      </c>
      <c r="O28" s="247">
        <v>943951.66946037265</v>
      </c>
      <c r="P28" s="237">
        <f>K28/Inflation!$G30*Inflation!$F30</f>
        <v>12786.174266869983</v>
      </c>
      <c r="Q28" s="238">
        <f>L28/Inflation!$G30*Inflation!$F30</f>
        <v>723.40338149670299</v>
      </c>
      <c r="R28" s="237">
        <f>M28/Inflation!$G30*Inflation!$F30</f>
        <v>84235.752275430787</v>
      </c>
      <c r="S28" s="237">
        <f>N28/Inflation!$G30*Inflation!$F30</f>
        <v>110694.46573156236</v>
      </c>
      <c r="T28" s="237">
        <f>O28/Inflation!$G30*Inflation!$F30</f>
        <v>212365.18634358345</v>
      </c>
      <c r="U28" s="37"/>
    </row>
    <row r="29" spans="1:21">
      <c r="A29" s="239">
        <v>1989</v>
      </c>
      <c r="B29" s="236">
        <f t="shared" si="0"/>
        <v>0.34421379282859899</v>
      </c>
      <c r="C29" s="236">
        <v>0.65578620717140101</v>
      </c>
      <c r="D29" s="236">
        <v>0.52692684107862053</v>
      </c>
      <c r="E29" s="236">
        <v>0.29292198595236429</v>
      </c>
      <c r="F29" s="235">
        <f t="shared" si="1"/>
        <v>0.36286422121903672</v>
      </c>
      <c r="G29" s="235">
        <f t="shared" si="2"/>
        <v>0.70487577169016047</v>
      </c>
      <c r="H29" s="236">
        <v>0.29512422830983953</v>
      </c>
      <c r="I29" s="236">
        <v>0.18561313644177613</v>
      </c>
      <c r="J29" s="236">
        <v>6.3604708255527942E-2</v>
      </c>
      <c r="K29" s="247">
        <v>53605.422833786084</v>
      </c>
      <c r="L29" s="248">
        <v>3016.3771428571431</v>
      </c>
      <c r="M29" s="247">
        <v>357410.76124604378</v>
      </c>
      <c r="N29" s="247">
        <v>469916.84394394781</v>
      </c>
      <c r="O29" s="247">
        <v>904966.30186261877</v>
      </c>
      <c r="P29" s="237">
        <f>K29/Inflation!$G31*Inflation!$F31</f>
        <v>12469.895928636752</v>
      </c>
      <c r="Q29" s="238">
        <f>L29/Inflation!$G31*Inflation!$F31</f>
        <v>701.68104390439009</v>
      </c>
      <c r="R29" s="237">
        <f>M29/Inflation!$G31*Inflation!$F31</f>
        <v>83142.241230563566</v>
      </c>
      <c r="S29" s="237">
        <f>N29/Inflation!$G31*Inflation!$F31</f>
        <v>109313.83112607742</v>
      </c>
      <c r="T29" s="237">
        <f>O29/Inflation!$G31*Inflation!$F31</f>
        <v>210516.67921995372</v>
      </c>
      <c r="U29" s="37"/>
    </row>
    <row r="30" spans="1:21">
      <c r="A30" s="239">
        <v>1988</v>
      </c>
      <c r="B30" s="236">
        <f t="shared" si="0"/>
        <v>0.34211949154624721</v>
      </c>
      <c r="C30" s="236">
        <v>0.65788050845375279</v>
      </c>
      <c r="D30" s="236">
        <v>0.52379369973246692</v>
      </c>
      <c r="E30" s="236">
        <v>0.28719456481688493</v>
      </c>
      <c r="F30" s="235">
        <f t="shared" si="1"/>
        <v>0.37068594363686785</v>
      </c>
      <c r="G30" s="235">
        <f t="shared" si="2"/>
        <v>0.70753481249768102</v>
      </c>
      <c r="H30" s="236">
        <v>0.29246518750231898</v>
      </c>
      <c r="I30" s="236">
        <v>0.18244883308025039</v>
      </c>
      <c r="J30" s="236">
        <v>6.1668687980594827E-2</v>
      </c>
      <c r="K30" s="247">
        <v>50673.163808638921</v>
      </c>
      <c r="L30" s="248">
        <v>2835.974285714286</v>
      </c>
      <c r="M30" s="247">
        <v>339667.65731956152</v>
      </c>
      <c r="N30" s="247">
        <v>442458.8011459281</v>
      </c>
      <c r="O30" s="247">
        <v>838443.77775668202</v>
      </c>
      <c r="P30" s="237">
        <f>K30/Inflation!$G32*Inflation!$F32</f>
        <v>12212.142938313971</v>
      </c>
      <c r="Q30" s="238">
        <f>L30/Inflation!$G32*Inflation!$F32</f>
        <v>683.46479168567976</v>
      </c>
      <c r="R30" s="237">
        <f>M30/Inflation!$G32*Inflation!$F32</f>
        <v>81859.305220676935</v>
      </c>
      <c r="S30" s="237">
        <f>N30/Inflation!$G32*Inflation!$F32</f>
        <v>106631.78925070252</v>
      </c>
      <c r="T30" s="237">
        <f>O30/Inflation!$G32*Inflation!$F32</f>
        <v>202063.46890775635</v>
      </c>
      <c r="U30" s="37"/>
    </row>
    <row r="31" spans="1:21">
      <c r="A31" s="239">
        <v>1987</v>
      </c>
      <c r="B31" s="236">
        <f t="shared" si="0"/>
        <v>0.34715254486356106</v>
      </c>
      <c r="C31" s="236">
        <v>0.65284745513643894</v>
      </c>
      <c r="D31" s="236">
        <v>0.52024046998192053</v>
      </c>
      <c r="E31" s="236">
        <v>0.2827303709823672</v>
      </c>
      <c r="F31" s="235">
        <f t="shared" si="1"/>
        <v>0.37011708415407174</v>
      </c>
      <c r="G31" s="235">
        <f t="shared" si="2"/>
        <v>0.71080837475019543</v>
      </c>
      <c r="H31" s="236">
        <v>0.28919162524980452</v>
      </c>
      <c r="I31" s="236">
        <v>0.18034562234565077</v>
      </c>
      <c r="J31" s="236">
        <v>6.0337029481480474E-2</v>
      </c>
      <c r="K31" s="247">
        <v>48443.5852570977</v>
      </c>
      <c r="L31" s="248">
        <v>2697.4357142857143</v>
      </c>
      <c r="M31" s="247">
        <v>324902.57890257321</v>
      </c>
      <c r="N31" s="247">
        <v>423122.97967918805</v>
      </c>
      <c r="O31" s="247">
        <v>793757.77067317977</v>
      </c>
      <c r="P31" s="237">
        <f>K31/Inflation!$G33*Inflation!$F33</f>
        <v>11990.038545132356</v>
      </c>
      <c r="Q31" s="238">
        <f>L31/Inflation!$G33*Inflation!$F33</f>
        <v>667.62932627005989</v>
      </c>
      <c r="R31" s="237">
        <f>M31/Inflation!$G33*Inflation!$F33</f>
        <v>80415.072992228568</v>
      </c>
      <c r="S31" s="237">
        <f>N31/Inflation!$G33*Inflation!$F33</f>
        <v>104725.13148562661</v>
      </c>
      <c r="T31" s="237">
        <f>O31/Inflation!$G33*Inflation!$F33</f>
        <v>196459.16410522789</v>
      </c>
      <c r="U31" s="37"/>
    </row>
    <row r="32" spans="1:21">
      <c r="A32" s="239">
        <v>1986</v>
      </c>
      <c r="B32" s="236">
        <f t="shared" si="0"/>
        <v>0.36213239776675832</v>
      </c>
      <c r="C32" s="236">
        <v>0.63786760223324168</v>
      </c>
      <c r="D32" s="236">
        <v>0.50282521145000236</v>
      </c>
      <c r="E32" s="236">
        <v>0.26480842733732185</v>
      </c>
      <c r="F32" s="235">
        <f t="shared" si="1"/>
        <v>0.37305917489591983</v>
      </c>
      <c r="G32" s="235">
        <f t="shared" si="2"/>
        <v>0.71445982817838971</v>
      </c>
      <c r="H32" s="236">
        <v>0.28554017182161029</v>
      </c>
      <c r="I32" s="236">
        <v>0.1766775710347484</v>
      </c>
      <c r="J32" s="236">
        <v>5.7686888632456169E-2</v>
      </c>
      <c r="K32" s="247">
        <v>46137.615790572781</v>
      </c>
      <c r="L32" s="248">
        <v>2556.5314285714285</v>
      </c>
      <c r="M32" s="247">
        <v>314321.06331385754</v>
      </c>
      <c r="N32" s="247">
        <v>406427.0485156675</v>
      </c>
      <c r="O32" s="247">
        <v>744725.09500225645</v>
      </c>
      <c r="P32" s="237">
        <f>K32/Inflation!$G34*Inflation!$F34</f>
        <v>11773.297418545322</v>
      </c>
      <c r="Q32" s="238">
        <f>L32/Inflation!$G34*Inflation!$F34</f>
        <v>652.37018325901488</v>
      </c>
      <c r="R32" s="237">
        <f>M32/Inflation!$G34*Inflation!$F34</f>
        <v>80207.771899292551</v>
      </c>
      <c r="S32" s="237">
        <f>N32/Inflation!$G34*Inflation!$F34</f>
        <v>103711.17880985541</v>
      </c>
      <c r="T32" s="237">
        <f>O32/Inflation!$G34*Inflation!$F34</f>
        <v>190037.34562953963</v>
      </c>
      <c r="U32" s="37"/>
    </row>
    <row r="33" spans="1:21">
      <c r="A33" s="239">
        <v>1985</v>
      </c>
      <c r="B33" s="236">
        <f t="shared" si="0"/>
        <v>0.37274115857861201</v>
      </c>
      <c r="C33" s="236">
        <v>0.62725884142138799</v>
      </c>
      <c r="D33" s="236">
        <v>0.49159132446799725</v>
      </c>
      <c r="E33" s="236">
        <v>0.25887406692396281</v>
      </c>
      <c r="F33" s="235">
        <f t="shared" si="1"/>
        <v>0.36838477449742518</v>
      </c>
      <c r="G33" s="235">
        <f t="shared" si="2"/>
        <v>0.71850409214718702</v>
      </c>
      <c r="H33" s="236">
        <v>0.28149590785281303</v>
      </c>
      <c r="I33" s="236">
        <v>0.17286758235009622</v>
      </c>
      <c r="J33" s="236">
        <v>5.4889065626680653E-2</v>
      </c>
      <c r="K33" s="247">
        <v>43839.132051416862</v>
      </c>
      <c r="L33" s="248">
        <v>2418.0350065600001</v>
      </c>
      <c r="M33" s="247">
        <v>298566.80414727342</v>
      </c>
      <c r="N33" s="247">
        <v>383844.29370837851</v>
      </c>
      <c r="O33" s="247">
        <v>692200.39897342678</v>
      </c>
      <c r="P33" s="237">
        <f>K33/Inflation!$G35*Inflation!$F35</f>
        <v>11488.818221644018</v>
      </c>
      <c r="Q33" s="238">
        <f>L33/Inflation!$G35*Inflation!$F35</f>
        <v>633.68874665121916</v>
      </c>
      <c r="R33" s="237">
        <f>M33/Inflation!$G35*Inflation!$F35</f>
        <v>78244.700096756438</v>
      </c>
      <c r="S33" s="237">
        <f>N33/Inflation!$G35*Inflation!$F35</f>
        <v>100593.17120281285</v>
      </c>
      <c r="T33" s="237">
        <f>O33/Inflation!$G35*Inflation!$F35</f>
        <v>181403.33041785532</v>
      </c>
      <c r="U33" s="37"/>
    </row>
    <row r="34" spans="1:21">
      <c r="A34" s="239">
        <v>1984</v>
      </c>
      <c r="B34" s="236">
        <f t="shared" si="0"/>
        <v>0.38048808993435801</v>
      </c>
      <c r="C34" s="236">
        <v>0.61951191006564199</v>
      </c>
      <c r="D34" s="236">
        <v>0.48417502236802795</v>
      </c>
      <c r="E34" s="236">
        <v>0.25395677987797266</v>
      </c>
      <c r="F34" s="235">
        <f t="shared" si="1"/>
        <v>0.36555513018766933</v>
      </c>
      <c r="G34" s="235">
        <f t="shared" si="2"/>
        <v>0.72425932316809094</v>
      </c>
      <c r="H34" s="236">
        <v>0.27574067683190906</v>
      </c>
      <c r="I34" s="236">
        <v>0.16866426659198194</v>
      </c>
      <c r="J34" s="236">
        <v>5.3098235085402228E-2</v>
      </c>
      <c r="K34" s="247">
        <v>41111.383157536038</v>
      </c>
      <c r="L34" s="248">
        <v>2256.8093784329408</v>
      </c>
      <c r="M34" s="247">
        <v>280264.25564227835</v>
      </c>
      <c r="N34" s="247">
        <v>359400.95662754402</v>
      </c>
      <c r="O34" s="247">
        <v>645508.66877456114</v>
      </c>
      <c r="P34" s="237">
        <f>K34/Inflation!$G36*Inflation!$F36</f>
        <v>11398.853367159698</v>
      </c>
      <c r="Q34" s="238">
        <f>L34/Inflation!$G36*Inflation!$F36</f>
        <v>625.74005559023158</v>
      </c>
      <c r="R34" s="237">
        <f>M34/Inflation!$G36*Inflation!$F36</f>
        <v>77708.189526989416</v>
      </c>
      <c r="S34" s="237">
        <f>N34/Inflation!$G36*Inflation!$F36</f>
        <v>99650.230421968401</v>
      </c>
      <c r="T34" s="237">
        <f>O34/Inflation!$G36*Inflation!$F36</f>
        <v>178978.62094291739</v>
      </c>
      <c r="U34" s="37"/>
    </row>
    <row r="35" spans="1:21">
      <c r="A35" s="239">
        <v>1983</v>
      </c>
      <c r="B35" s="236">
        <f t="shared" si="0"/>
        <v>0.38510037648532924</v>
      </c>
      <c r="C35" s="236">
        <v>0.61489962351467076</v>
      </c>
      <c r="D35" s="236">
        <v>0.48034100931417129</v>
      </c>
      <c r="E35" s="236">
        <v>0.25076189890994222</v>
      </c>
      <c r="F35" s="235">
        <f t="shared" si="1"/>
        <v>0.36413772460472854</v>
      </c>
      <c r="G35" s="235">
        <f t="shared" si="2"/>
        <v>0.72682836876587387</v>
      </c>
      <c r="H35" s="236">
        <v>0.27317163123412613</v>
      </c>
      <c r="I35" s="236">
        <v>0.16667691500136378</v>
      </c>
      <c r="J35" s="236">
        <v>5.180302304175502E-2</v>
      </c>
      <c r="K35" s="247">
        <v>38399.188555632252</v>
      </c>
      <c r="L35" s="248">
        <v>2098.5156545653026</v>
      </c>
      <c r="M35" s="247">
        <v>262991.44789934478</v>
      </c>
      <c r="N35" s="247">
        <v>337497.70679411758</v>
      </c>
      <c r="O35" s="247">
        <v>604401.42922759987</v>
      </c>
      <c r="P35" s="237">
        <f>K35/Inflation!$G37*Inflation!$F37</f>
        <v>11434.716638569251</v>
      </c>
      <c r="Q35" s="238">
        <f>L35/Inflation!$G37*Inflation!$F37</f>
        <v>624.90726429780955</v>
      </c>
      <c r="R35" s="237">
        <f>M35/Inflation!$G37*Inflation!$F37</f>
        <v>78315.006077256432</v>
      </c>
      <c r="S35" s="237">
        <f>N35/Inflation!$G37*Inflation!$F37</f>
        <v>100501.88007922398</v>
      </c>
      <c r="T35" s="237">
        <f>O35/Inflation!$G37*Inflation!$F37</f>
        <v>179981.90428297911</v>
      </c>
      <c r="U35" s="37"/>
    </row>
    <row r="36" spans="1:21">
      <c r="A36" s="239">
        <v>1982</v>
      </c>
      <c r="B36" s="236">
        <f t="shared" si="0"/>
        <v>0.37802334627616407</v>
      </c>
      <c r="C36" s="236">
        <v>0.62197665372383593</v>
      </c>
      <c r="D36" s="236">
        <v>0.49311516248520382</v>
      </c>
      <c r="E36" s="236">
        <v>0.26880967086075219</v>
      </c>
      <c r="F36" s="235">
        <f t="shared" si="1"/>
        <v>0.35316698286308373</v>
      </c>
      <c r="G36" s="235">
        <f t="shared" si="2"/>
        <v>0.73255730065985725</v>
      </c>
      <c r="H36" s="236">
        <v>0.26744269934014275</v>
      </c>
      <c r="I36" s="236">
        <v>0.16410623482552186</v>
      </c>
      <c r="J36" s="236">
        <v>5.1125214658977167E-2</v>
      </c>
      <c r="K36" s="247">
        <v>34967.326509268394</v>
      </c>
      <c r="L36" s="248">
        <v>1899.9496858810983</v>
      </c>
      <c r="M36" s="247">
        <v>236546.37281794465</v>
      </c>
      <c r="N36" s="247">
        <v>306142.43108710228</v>
      </c>
      <c r="O36" s="247">
        <v>558754.40609215456</v>
      </c>
      <c r="P36" s="237">
        <f>K36/Inflation!$G38*Inflation!$F38</f>
        <v>11412.38312237074</v>
      </c>
      <c r="Q36" s="238">
        <f>L36/Inflation!$G38*Inflation!$F38</f>
        <v>620.09183695401407</v>
      </c>
      <c r="R36" s="237">
        <f>M36/Inflation!$G38*Inflation!$F38</f>
        <v>77202.294321528607</v>
      </c>
      <c r="S36" s="237">
        <f>N36/Inflation!$G38*Inflation!$F38</f>
        <v>99916.552460878782</v>
      </c>
      <c r="T36" s="237">
        <f>O36/Inflation!$G38*Inflation!$F38</f>
        <v>182362.22182860292</v>
      </c>
      <c r="U36" s="37"/>
    </row>
    <row r="37" spans="1:21">
      <c r="A37" s="239">
        <v>1981</v>
      </c>
      <c r="B37" s="236">
        <f t="shared" si="0"/>
        <v>0.36419750255821826</v>
      </c>
      <c r="C37" s="236">
        <v>0.63580249744178174</v>
      </c>
      <c r="D37" s="236">
        <v>0.5093029991470378</v>
      </c>
      <c r="E37" s="236">
        <v>0.28207416982014283</v>
      </c>
      <c r="F37" s="235">
        <f t="shared" si="1"/>
        <v>0.35372832762163892</v>
      </c>
      <c r="G37" s="235">
        <f t="shared" si="2"/>
        <v>0.72633938093929074</v>
      </c>
      <c r="H37" s="236">
        <v>0.27366061906070926</v>
      </c>
      <c r="I37" s="236">
        <v>0.16872709728307536</v>
      </c>
      <c r="J37" s="236">
        <v>5.435892447500916E-2</v>
      </c>
      <c r="K37" s="247">
        <v>30752.367238690924</v>
      </c>
      <c r="L37" s="248">
        <v>1661.519649539232</v>
      </c>
      <c r="M37" s="247">
        <v>215004.29616000544</v>
      </c>
      <c r="N37" s="247">
        <v>280380.80154748255</v>
      </c>
      <c r="O37" s="247">
        <v>528387.46628289903</v>
      </c>
      <c r="P37" s="237">
        <f>K37/Inflation!$G39*Inflation!$F39</f>
        <v>11221.0699543135</v>
      </c>
      <c r="Q37" s="238">
        <f>L37/Inflation!$G39*Inflation!$F39</f>
        <v>606.26318856160401</v>
      </c>
      <c r="R37" s="237">
        <f>M37/Inflation!$G39*Inflation!$F39</f>
        <v>78451.789709833669</v>
      </c>
      <c r="S37" s="237">
        <f>N37/Inflation!$G39*Inflation!$F39</f>
        <v>102306.67979447293</v>
      </c>
      <c r="T37" s="237">
        <f>O37/Inflation!$G39*Inflation!$F39</f>
        <v>192800.53064283275</v>
      </c>
      <c r="U37" s="37"/>
    </row>
    <row r="38" spans="1:21">
      <c r="A38" s="239">
        <v>1980</v>
      </c>
      <c r="B38" s="236">
        <f t="shared" si="0"/>
        <v>0.36566778676457834</v>
      </c>
      <c r="C38" s="236">
        <v>0.63433221323542166</v>
      </c>
      <c r="D38" s="236">
        <v>0.50734892600520698</v>
      </c>
      <c r="E38" s="236">
        <v>0.28676757903834366</v>
      </c>
      <c r="F38" s="235">
        <f t="shared" si="1"/>
        <v>0.347564634197078</v>
      </c>
      <c r="G38" s="235">
        <f t="shared" si="2"/>
        <v>0.72578702847873111</v>
      </c>
      <c r="H38" s="236">
        <v>0.27421297152126889</v>
      </c>
      <c r="I38" s="236">
        <v>0.17044691367216636</v>
      </c>
      <c r="J38" s="236">
        <v>5.5307243529393819E-2</v>
      </c>
      <c r="K38" s="247">
        <v>26919.379968323101</v>
      </c>
      <c r="L38" s="248">
        <v>1446.4052050779685</v>
      </c>
      <c r="M38" s="247">
        <v>189265.64812762704</v>
      </c>
      <c r="N38" s="247">
        <v>247962.45197150687</v>
      </c>
      <c r="O38" s="247">
        <v>470753.84346979228</v>
      </c>
      <c r="P38" s="237">
        <f>K38/Inflation!$G40*Inflation!$F40</f>
        <v>11138.682496318761</v>
      </c>
      <c r="Q38" s="238">
        <f>L38/Inflation!$G40*Inflation!$F40</f>
        <v>598.49254920970327</v>
      </c>
      <c r="R38" s="237">
        <f>M38/Inflation!$G40*Inflation!$F40</f>
        <v>78314.209481584505</v>
      </c>
      <c r="S38" s="237">
        <f>N38/Inflation!$G40*Inflation!$F40</f>
        <v>102601.73253505131</v>
      </c>
      <c r="T38" s="237">
        <f>O38/Inflation!$G40*Inflation!$F40</f>
        <v>194788.20100990598</v>
      </c>
      <c r="U38" s="37"/>
    </row>
    <row r="39" spans="1:21">
      <c r="A39" s="239">
        <v>1979</v>
      </c>
      <c r="B39" s="236">
        <f t="shared" si="0"/>
        <v>0.37777297389099218</v>
      </c>
      <c r="C39" s="236">
        <v>0.62222702610900782</v>
      </c>
      <c r="D39" s="236">
        <v>0.49540941221267315</v>
      </c>
      <c r="E39" s="236">
        <v>0.2713342157872462</v>
      </c>
      <c r="F39" s="235">
        <f t="shared" si="1"/>
        <v>0.35089281032176162</v>
      </c>
      <c r="G39" s="235">
        <f t="shared" si="2"/>
        <v>0.72031966537705427</v>
      </c>
      <c r="H39" s="236">
        <v>0.27968033462294578</v>
      </c>
      <c r="I39" s="236">
        <v>0.17554407305645089</v>
      </c>
      <c r="J39" s="236">
        <v>5.9268613478156283E-2</v>
      </c>
      <c r="K39" s="247">
        <v>23570.964011564025</v>
      </c>
      <c r="L39" s="248">
        <v>1260.5987263024556</v>
      </c>
      <c r="M39" s="247">
        <v>168726.30864765498</v>
      </c>
      <c r="N39" s="247">
        <v>222010.81965320426</v>
      </c>
      <c r="O39" s="247">
        <v>425426.88830052374</v>
      </c>
      <c r="P39" s="237">
        <f>K39/Inflation!$G41*Inflation!$F41</f>
        <v>11079.609354557309</v>
      </c>
      <c r="Q39" s="238">
        <f>L39/Inflation!$G41*Inflation!$F41</f>
        <v>592.54858789107936</v>
      </c>
      <c r="R39" s="237">
        <f>M39/Inflation!$G41*Inflation!$F41</f>
        <v>79310.357723822191</v>
      </c>
      <c r="S39" s="237">
        <f>N39/Inflation!$G41*Inflation!$F41</f>
        <v>104356.91781786233</v>
      </c>
      <c r="T39" s="237">
        <f>O39/Inflation!$G41*Inflation!$F41</f>
        <v>199973.31161263466</v>
      </c>
      <c r="U39" s="37"/>
    </row>
    <row r="40" spans="1:21">
      <c r="A40" s="239">
        <v>1978</v>
      </c>
      <c r="B40" s="236">
        <f t="shared" si="0"/>
        <v>0.3805640511057049</v>
      </c>
      <c r="C40" s="236">
        <v>0.6194359488942951</v>
      </c>
      <c r="D40" s="236">
        <v>0.49129901317208602</v>
      </c>
      <c r="E40" s="236">
        <v>0.26619099617864411</v>
      </c>
      <c r="F40" s="235">
        <f t="shared" si="1"/>
        <v>0.35324495271565098</v>
      </c>
      <c r="G40" s="235">
        <f t="shared" si="2"/>
        <v>0.7157987763179493</v>
      </c>
      <c r="H40" s="236">
        <v>0.2842012236820507</v>
      </c>
      <c r="I40" s="236">
        <v>0.17796931352917567</v>
      </c>
      <c r="J40" s="236">
        <v>5.9748411056836453E-2</v>
      </c>
      <c r="K40" s="247">
        <v>20719.87103197179</v>
      </c>
      <c r="L40" s="248">
        <v>1103.7682497441692</v>
      </c>
      <c r="M40" s="247">
        <v>150982.03419785021</v>
      </c>
      <c r="N40" s="247">
        <v>197871.63766510302</v>
      </c>
      <c r="O40" s="247">
        <v>375132.15168092871</v>
      </c>
      <c r="P40" s="237">
        <f>K40/Inflation!$G42*Inflation!$F42</f>
        <v>10791.303617987738</v>
      </c>
      <c r="Q40" s="238">
        <f>L40/Inflation!$G42*Inflation!$F42</f>
        <v>574.86353503382486</v>
      </c>
      <c r="R40" s="237">
        <f>M40/Inflation!$G42*Inflation!$F42</f>
        <v>78634.32013531019</v>
      </c>
      <c r="S40" s="237">
        <f>N40/Inflation!$G42*Inflation!$F42</f>
        <v>103055.31902866202</v>
      </c>
      <c r="T40" s="237">
        <f>O40/Inflation!$G42*Inflation!$F42</f>
        <v>195375.97214825382</v>
      </c>
      <c r="U40" s="37"/>
    </row>
    <row r="41" spans="1:21">
      <c r="A41" s="239">
        <v>1977</v>
      </c>
      <c r="B41" s="236">
        <f t="shared" si="0"/>
        <v>0.35656106686939792</v>
      </c>
      <c r="C41" s="236">
        <v>0.64343893313060208</v>
      </c>
      <c r="D41" s="236">
        <v>0.50905425976509089</v>
      </c>
      <c r="E41" s="236">
        <v>0.27258578718935378</v>
      </c>
      <c r="F41" s="235">
        <f t="shared" si="1"/>
        <v>0.3708531459412483</v>
      </c>
      <c r="G41" s="235">
        <f t="shared" si="2"/>
        <v>0.71394841756828153</v>
      </c>
      <c r="H41" s="236">
        <v>0.28605158243171841</v>
      </c>
      <c r="I41" s="236">
        <v>0.17863386546038293</v>
      </c>
      <c r="J41" s="236">
        <v>5.9582920408333552E-2</v>
      </c>
      <c r="K41" s="247">
        <v>18174.578150057147</v>
      </c>
      <c r="L41" s="248">
        <v>963.59795893787975</v>
      </c>
      <c r="M41" s="247">
        <v>134429.51834533026</v>
      </c>
      <c r="N41" s="247">
        <v>175730.426295218</v>
      </c>
      <c r="O41" s="247">
        <v>330613.32478705671</v>
      </c>
      <c r="P41" s="237">
        <f>K41/Inflation!$G43*Inflation!$F43</f>
        <v>10327.042248092897</v>
      </c>
      <c r="Q41" s="238">
        <f>L41/Inflation!$G43*Inflation!$F43</f>
        <v>547.52945295163727</v>
      </c>
      <c r="R41" s="237">
        <f>M41/Inflation!$G43*Inflation!$F43</f>
        <v>76384.678856418992</v>
      </c>
      <c r="S41" s="237">
        <f>N41/Inflation!$G43*Inflation!$F43</f>
        <v>99852.415920882588</v>
      </c>
      <c r="T41" s="237">
        <f>O41/Inflation!$G43*Inflation!$F43</f>
        <v>187858.9832825175</v>
      </c>
      <c r="U41" s="37"/>
    </row>
    <row r="42" spans="1:21">
      <c r="A42" s="239">
        <v>1976</v>
      </c>
      <c r="B42" s="236">
        <f t="shared" si="0"/>
        <v>0.36117703669503043</v>
      </c>
      <c r="C42" s="236">
        <v>0.63882296330496957</v>
      </c>
      <c r="D42" s="236">
        <v>0.51260619046795919</v>
      </c>
      <c r="E42" s="236">
        <v>0.28354439319997393</v>
      </c>
      <c r="F42" s="235">
        <f t="shared" si="1"/>
        <v>0.35527857010499564</v>
      </c>
      <c r="G42" s="235">
        <f t="shared" si="2"/>
        <v>0.69800127044411076</v>
      </c>
      <c r="H42" s="236">
        <v>0.30199872955588924</v>
      </c>
      <c r="I42" s="236">
        <v>0.19053165717538739</v>
      </c>
      <c r="J42" s="236">
        <v>6.5004290729930178E-2</v>
      </c>
      <c r="K42" s="247">
        <v>15944.864563019361</v>
      </c>
      <c r="L42" s="248">
        <v>841.85695919829618</v>
      </c>
      <c r="M42" s="247">
        <v>124197.83587327435</v>
      </c>
      <c r="N42" s="247">
        <v>163992.08182112183</v>
      </c>
      <c r="O42" s="247">
        <v>315838.31191990583</v>
      </c>
      <c r="P42" s="237">
        <f>K42/Inflation!$G44*Inflation!$F44</f>
        <v>9911.7370292416563</v>
      </c>
      <c r="Q42" s="238">
        <f>L42/Inflation!$G44*Inflation!$F44</f>
        <v>523.31989166990093</v>
      </c>
      <c r="R42" s="237">
        <f>M42/Inflation!$G44*Inflation!$F44</f>
        <v>77204.562253346769</v>
      </c>
      <c r="S42" s="237">
        <f>N42/Inflation!$G44*Inflation!$F44</f>
        <v>101941.68683368496</v>
      </c>
      <c r="T42" s="237">
        <f>O42/Inflation!$G44*Inflation!$F44</f>
        <v>196333.20051963528</v>
      </c>
      <c r="U42" s="37"/>
    </row>
    <row r="43" spans="1:21">
      <c r="A43" s="239">
        <v>1975</v>
      </c>
      <c r="B43" s="236">
        <f t="shared" si="0"/>
        <v>0.35136643517538513</v>
      </c>
      <c r="C43" s="236">
        <v>0.64863356482461487</v>
      </c>
      <c r="D43" s="236">
        <v>0.52264807805801072</v>
      </c>
      <c r="E43" s="236">
        <v>0.29065154807027421</v>
      </c>
      <c r="F43" s="235">
        <f t="shared" si="1"/>
        <v>0.35798201675434066</v>
      </c>
      <c r="G43" s="235">
        <f t="shared" si="2"/>
        <v>0.69476061084147744</v>
      </c>
      <c r="H43" s="236">
        <v>0.3052393891585225</v>
      </c>
      <c r="I43" s="236">
        <v>0.19289833825363872</v>
      </c>
      <c r="J43" s="236">
        <v>6.5871299374385475E-2</v>
      </c>
      <c r="K43" s="247">
        <v>13863.889392760997</v>
      </c>
      <c r="L43" s="248">
        <v>729.24058205922847</v>
      </c>
      <c r="M43" s="247">
        <v>108947.49678268796</v>
      </c>
      <c r="N43" s="247">
        <v>143882.40064178547</v>
      </c>
      <c r="O43" s="247">
        <v>276422.04398444301</v>
      </c>
      <c r="P43" s="237">
        <f>K43/Inflation!$G45*Inflation!$F45</f>
        <v>9445.4918040345074</v>
      </c>
      <c r="Q43" s="238">
        <f>L43/Inflation!$G45*Inflation!$F45</f>
        <v>496.83286889221506</v>
      </c>
      <c r="R43" s="237">
        <f>M43/Inflation!$G45*Inflation!$F45</f>
        <v>74226.117850325463</v>
      </c>
      <c r="S43" s="237">
        <f>N43/Inflation!$G45*Inflation!$F45</f>
        <v>98027.328226984711</v>
      </c>
      <c r="T43" s="237">
        <f>O43/Inflation!$G45*Inflation!$F45</f>
        <v>188326.81630256085</v>
      </c>
      <c r="U43" s="37"/>
    </row>
    <row r="44" spans="1:21">
      <c r="A44" s="239">
        <v>1974</v>
      </c>
      <c r="B44" s="236">
        <f t="shared" si="0"/>
        <v>0.33522563884600498</v>
      </c>
      <c r="C44" s="236">
        <v>0.66477436115399502</v>
      </c>
      <c r="D44" s="236">
        <v>0.5396301070957894</v>
      </c>
      <c r="E44" s="236">
        <v>0.30399490468266044</v>
      </c>
      <c r="F44" s="235">
        <f t="shared" si="1"/>
        <v>0.36077945647133458</v>
      </c>
      <c r="G44" s="235">
        <f t="shared" si="2"/>
        <v>0.69525523017454827</v>
      </c>
      <c r="H44" s="236">
        <v>0.30474476982545179</v>
      </c>
      <c r="I44" s="236">
        <v>0.19351456810225112</v>
      </c>
      <c r="J44" s="236">
        <v>6.621266655307384E-2</v>
      </c>
      <c r="K44" s="247">
        <v>12028.095768491497</v>
      </c>
      <c r="L44" s="248">
        <v>629.32199870324359</v>
      </c>
      <c r="M44" s="247">
        <v>94638.003203044209</v>
      </c>
      <c r="N44" s="247">
        <v>125475.43929006292</v>
      </c>
      <c r="O44" s="247">
        <v>241501.75111314739</v>
      </c>
      <c r="P44" s="237">
        <f>K44/Inflation!$G46*Inflation!$F46</f>
        <v>9161.7444023812695</v>
      </c>
      <c r="Q44" s="238">
        <f>L44/Inflation!$G46*Inflation!$F46</f>
        <v>479.35162887699039</v>
      </c>
      <c r="R44" s="237">
        <f>M44/Inflation!$G46*Inflation!$F46</f>
        <v>72085.325290586043</v>
      </c>
      <c r="S44" s="237">
        <f>N44/Inflation!$G46*Inflation!$F46</f>
        <v>95574.056415767845</v>
      </c>
      <c r="T44" s="237">
        <f>O44/Inflation!$G46*Inflation!$F46</f>
        <v>183950.75654636585</v>
      </c>
      <c r="U44" s="37"/>
    </row>
    <row r="45" spans="1:21">
      <c r="A45" s="239">
        <v>1973</v>
      </c>
      <c r="B45" s="236">
        <f t="shared" si="0"/>
        <v>0.30737318162853422</v>
      </c>
      <c r="C45" s="236">
        <v>0.69262681837146578</v>
      </c>
      <c r="D45" s="236">
        <v>0.56808741893583703</v>
      </c>
      <c r="E45" s="236">
        <v>0.32675608543722051</v>
      </c>
      <c r="F45" s="235">
        <f t="shared" si="1"/>
        <v>0.36587073293424527</v>
      </c>
      <c r="G45" s="235">
        <f t="shared" si="2"/>
        <v>0.6907848931549192</v>
      </c>
      <c r="H45" s="236">
        <v>0.3092151068450808</v>
      </c>
      <c r="I45" s="236">
        <v>0.19733376445044792</v>
      </c>
      <c r="J45" s="236">
        <v>6.8690749260341202E-2</v>
      </c>
      <c r="K45" s="247">
        <v>10345.19850012624</v>
      </c>
      <c r="L45" s="248">
        <v>537.08132533255389</v>
      </c>
      <c r="M45" s="247">
        <v>83045.855189282971</v>
      </c>
      <c r="N45" s="247">
        <v>110787.27828751453</v>
      </c>
      <c r="O45" s="247">
        <v>217337.92857416347</v>
      </c>
      <c r="P45" s="237">
        <f>K45/Inflation!$G47*Inflation!$F47</f>
        <v>8959.4342574167513</v>
      </c>
      <c r="Q45" s="238">
        <f>L45/Inflation!$G47*Inflation!$F47</f>
        <v>465.13798890804804</v>
      </c>
      <c r="R45" s="237">
        <f>M45/Inflation!$G47*Inflation!$F47</f>
        <v>71921.662973431899</v>
      </c>
      <c r="S45" s="237">
        <f>N45/Inflation!$G47*Inflation!$F47</f>
        <v>95947.055666743225</v>
      </c>
      <c r="T45" s="237">
        <f>O45/Inflation!$G47*Inflation!$F47</f>
        <v>188224.98985201624</v>
      </c>
      <c r="U45" s="37"/>
    </row>
    <row r="46" spans="1:21">
      <c r="A46" s="239">
        <v>1972</v>
      </c>
      <c r="B46" s="236">
        <f t="shared" si="0"/>
        <v>0.31716884942288071</v>
      </c>
      <c r="C46" s="236">
        <v>0.68283115057711929</v>
      </c>
      <c r="D46" s="236">
        <v>0.55505825605978398</v>
      </c>
      <c r="E46" s="236">
        <v>0.31692035653238643</v>
      </c>
      <c r="F46" s="235">
        <f t="shared" si="1"/>
        <v>0.36591079404473287</v>
      </c>
      <c r="G46" s="235">
        <f t="shared" si="2"/>
        <v>0.69741169977811013</v>
      </c>
      <c r="H46" s="236">
        <v>0.30258830022188993</v>
      </c>
      <c r="I46" s="236">
        <v>0.19330493186255587</v>
      </c>
      <c r="J46" s="236">
        <v>6.694529676712814E-2</v>
      </c>
      <c r="K46" s="247">
        <v>9209.3090681300655</v>
      </c>
      <c r="L46" s="248">
        <v>474.15048668174455</v>
      </c>
      <c r="M46" s="247">
        <v>72330.239060896754</v>
      </c>
      <c r="N46" s="247">
        <v>96208.827602183606</v>
      </c>
      <c r="O46" s="247">
        <v>186500.41504887235</v>
      </c>
      <c r="P46" s="237">
        <f>K46/Inflation!$G48*Inflation!$F48</f>
        <v>8709.4643445498841</v>
      </c>
      <c r="Q46" s="238">
        <f>L46/Inflation!$G48*Inflation!$F48</f>
        <v>448.41548124349532</v>
      </c>
      <c r="R46" s="237">
        <f>M46/Inflation!$G48*Inflation!$F48</f>
        <v>68404.440927462696</v>
      </c>
      <c r="S46" s="237">
        <f>N46/Inflation!$G48*Inflation!$F48</f>
        <v>90986.994511012163</v>
      </c>
      <c r="T46" s="237">
        <f>O46/Inflation!$G48*Inflation!$F48</f>
        <v>176377.913163221</v>
      </c>
      <c r="U46" s="37"/>
    </row>
    <row r="47" spans="1:21">
      <c r="A47" s="239">
        <v>1971</v>
      </c>
      <c r="B47" s="236">
        <f t="shared" si="0"/>
        <v>0.3028692034637005</v>
      </c>
      <c r="C47" s="236">
        <v>0.6971307965362995</v>
      </c>
      <c r="D47" s="236">
        <v>0.56761516016390134</v>
      </c>
      <c r="E47" s="236">
        <v>0.32290637061808353</v>
      </c>
      <c r="F47" s="235">
        <f t="shared" si="1"/>
        <v>0.37422442591821597</v>
      </c>
      <c r="G47" s="235">
        <f t="shared" si="2"/>
        <v>0.69542055870771147</v>
      </c>
      <c r="H47" s="236">
        <v>0.30457944129228853</v>
      </c>
      <c r="I47" s="236">
        <v>0.19345658833068591</v>
      </c>
      <c r="J47" s="236">
        <v>6.5777999111038973E-2</v>
      </c>
      <c r="K47" s="247">
        <v>8301.9407352818707</v>
      </c>
      <c r="L47" s="248">
        <v>423.53180855113987</v>
      </c>
      <c r="M47" s="247">
        <v>66145.941913149916</v>
      </c>
      <c r="N47" s="247">
        <v>87675.944538324286</v>
      </c>
      <c r="O47" s="247">
        <v>168045.80805689679</v>
      </c>
      <c r="P47" s="237">
        <f>K47/Inflation!$G49*Inflation!$F49</f>
        <v>8338.1277118126618</v>
      </c>
      <c r="Q47" s="238">
        <f>L47/Inflation!$G49*Inflation!$F49</f>
        <v>425.37792334583469</v>
      </c>
      <c r="R47" s="237">
        <f>M47/Inflation!$G49*Inflation!$F49</f>
        <v>66434.262647294119</v>
      </c>
      <c r="S47" s="237">
        <f>N47/Inflation!$G49*Inflation!$F49</f>
        <v>88058.111485606831</v>
      </c>
      <c r="T47" s="237">
        <f>O47/Inflation!$G49*Inflation!$F49</f>
        <v>168778.29578550815</v>
      </c>
      <c r="U47" s="37"/>
    </row>
    <row r="48" spans="1:21">
      <c r="A48" s="239">
        <v>1970</v>
      </c>
      <c r="B48" s="236">
        <f t="shared" si="0"/>
        <v>0.30065455840289712</v>
      </c>
      <c r="C48" s="236">
        <v>0.69934544159710288</v>
      </c>
      <c r="D48" s="236">
        <v>0.57155467120747949</v>
      </c>
      <c r="E48" s="236">
        <v>0.32319515602166549</v>
      </c>
      <c r="F48" s="235">
        <f t="shared" si="1"/>
        <v>0.37615028557543739</v>
      </c>
      <c r="G48" s="235">
        <f t="shared" si="2"/>
        <v>0.69646267437404152</v>
      </c>
      <c r="H48" s="236">
        <v>0.30353732562595848</v>
      </c>
      <c r="I48" s="236">
        <v>0.19284645451024449</v>
      </c>
      <c r="J48" s="236">
        <v>6.5081803860171414E-2</v>
      </c>
      <c r="K48" s="247">
        <v>7535.9888516732344</v>
      </c>
      <c r="L48" s="248">
        <v>380.77844469734521</v>
      </c>
      <c r="M48" s="247">
        <v>59996.506015541519</v>
      </c>
      <c r="N48" s="247">
        <v>79478.620668346222</v>
      </c>
      <c r="O48" s="247">
        <v>150720.29860136451</v>
      </c>
      <c r="P48" s="237">
        <f>K48/Inflation!$G50*Inflation!$F50</f>
        <v>8000.2608708282423</v>
      </c>
      <c r="Q48" s="238">
        <f>L48/Inflation!$G50*Inflation!$F50</f>
        <v>404.23718128120942</v>
      </c>
      <c r="R48" s="237">
        <f>M48/Inflation!$G50*Inflation!$F50</f>
        <v>63692.729502376482</v>
      </c>
      <c r="S48" s="237">
        <f>N48/Inflation!$G50*Inflation!$F50</f>
        <v>84375.084878103531</v>
      </c>
      <c r="T48" s="237">
        <f>O48/Inflation!$G50*Inflation!$F50</f>
        <v>160005.7711168612</v>
      </c>
      <c r="U48" s="37"/>
    </row>
    <row r="49" spans="1:21">
      <c r="A49" s="239">
        <v>1969</v>
      </c>
      <c r="B49" s="236">
        <f t="shared" si="0"/>
        <v>0.2946108197286188</v>
      </c>
      <c r="C49" s="236">
        <v>0.7053891802713812</v>
      </c>
      <c r="D49" s="236">
        <v>0.58143478375512803</v>
      </c>
      <c r="E49" s="236">
        <v>0.33401228067556377</v>
      </c>
      <c r="F49" s="235">
        <f t="shared" si="1"/>
        <v>0.37137689959581743</v>
      </c>
      <c r="G49" s="235">
        <f t="shared" si="2"/>
        <v>0.68950844641156372</v>
      </c>
      <c r="H49" s="236">
        <v>0.31049155358843628</v>
      </c>
      <c r="I49" s="236">
        <v>0.19644223906845745</v>
      </c>
      <c r="J49" s="236">
        <v>6.5687186374256856E-2</v>
      </c>
      <c r="K49" s="247">
        <v>6637.9898411427284</v>
      </c>
      <c r="L49" s="248">
        <v>332.61639495997986</v>
      </c>
      <c r="M49" s="247">
        <v>54476.923722743421</v>
      </c>
      <c r="N49" s="247">
        <v>72128.363686837445</v>
      </c>
      <c r="O49" s="247">
        <v>137094.42587417131</v>
      </c>
      <c r="P49" s="237">
        <f>K49/Inflation!$G51*Inflation!$F51</f>
        <v>7413.3793596008054</v>
      </c>
      <c r="Q49" s="238">
        <f>L49/Inflation!$G51*Inflation!$F51</f>
        <v>371.46961295087721</v>
      </c>
      <c r="R49" s="237">
        <f>M49/Inflation!$G51*Inflation!$F51</f>
        <v>60840.421809264095</v>
      </c>
      <c r="S49" s="237">
        <f>N49/Inflation!$G51*Inflation!$F51</f>
        <v>80553.742231357493</v>
      </c>
      <c r="T49" s="237">
        <f>O49/Inflation!$G51*Inflation!$F51</f>
        <v>153108.54813193608</v>
      </c>
      <c r="U49" s="37"/>
    </row>
    <row r="50" spans="1:21">
      <c r="A50" s="239">
        <v>1968</v>
      </c>
      <c r="B50" s="236">
        <f t="shared" si="0"/>
        <v>0.28248117973755593</v>
      </c>
      <c r="C50" s="236">
        <v>0.71751882026244407</v>
      </c>
      <c r="D50" s="236">
        <v>0.59739362038705157</v>
      </c>
      <c r="E50" s="236">
        <v>0.35040887846404473</v>
      </c>
      <c r="F50" s="235">
        <f t="shared" si="1"/>
        <v>0.36710994179839934</v>
      </c>
      <c r="G50" s="235">
        <f t="shared" si="2"/>
        <v>0.68241895161620247</v>
      </c>
      <c r="H50" s="236">
        <v>0.31758104838379753</v>
      </c>
      <c r="I50" s="236">
        <v>0.20059289429638036</v>
      </c>
      <c r="J50" s="236">
        <v>6.6047288128018466E-2</v>
      </c>
      <c r="K50" s="247">
        <v>5926.8683408519073</v>
      </c>
      <c r="L50" s="248">
        <v>294.70167451217935</v>
      </c>
      <c r="M50" s="247">
        <v>50146.310743764188</v>
      </c>
      <c r="N50" s="247">
        <v>66512.421195552015</v>
      </c>
      <c r="O50" s="247">
        <v>126368.76385921048</v>
      </c>
      <c r="P50" s="237">
        <f>K50/Inflation!$G52*Inflation!$F52</f>
        <v>7049.438545046296</v>
      </c>
      <c r="Q50" s="238">
        <f>L50/Inflation!$G52*Inflation!$F52</f>
        <v>350.51923277533695</v>
      </c>
      <c r="R50" s="237">
        <f>M50/Inflation!$G52*Inflation!$F52</f>
        <v>59644.20255675009</v>
      </c>
      <c r="S50" s="237">
        <f>N50/Inflation!$G52*Inflation!$F52</f>
        <v>79110.113256351528</v>
      </c>
      <c r="T50" s="237">
        <f>O50/Inflation!$G52*Inflation!$F52</f>
        <v>150303.46274081856</v>
      </c>
      <c r="U50" s="37"/>
    </row>
    <row r="51" spans="1:21">
      <c r="A51" s="239">
        <v>1967</v>
      </c>
      <c r="B51" s="236">
        <f t="shared" si="0"/>
        <v>0.27149856603216238</v>
      </c>
      <c r="C51" s="236">
        <v>0.72850143396783762</v>
      </c>
      <c r="D51" s="236">
        <v>0.62452750059111128</v>
      </c>
      <c r="E51" s="236">
        <v>0.40037468664623987</v>
      </c>
      <c r="F51" s="235">
        <f t="shared" si="1"/>
        <v>0.32812674732159774</v>
      </c>
      <c r="G51" s="235">
        <f t="shared" si="2"/>
        <v>0.66754704104244411</v>
      </c>
      <c r="H51" s="236">
        <v>0.33245295895755589</v>
      </c>
      <c r="I51" s="236">
        <v>0.21187246444572913</v>
      </c>
      <c r="J51" s="236">
        <v>6.8777581863587234E-2</v>
      </c>
      <c r="K51" s="247">
        <v>5406.8584214503098</v>
      </c>
      <c r="L51" s="248">
        <v>266.95552427147686</v>
      </c>
      <c r="M51" s="247">
        <v>47556.398531635539</v>
      </c>
      <c r="N51" s="247">
        <v>63762.968277218613</v>
      </c>
      <c r="O51" s="247">
        <v>122902.38468890656</v>
      </c>
      <c r="P51" s="237">
        <f>K51/Inflation!$G53*Inflation!$F53</f>
        <v>6720.3290339034229</v>
      </c>
      <c r="Q51" s="238">
        <f>L51/Inflation!$G53*Inflation!$F53</f>
        <v>331.80616555543065</v>
      </c>
      <c r="R51" s="237">
        <f>M51/Inflation!$G53*Inflation!$F53</f>
        <v>59109.120470423914</v>
      </c>
      <c r="S51" s="237">
        <f>N51/Inflation!$G53*Inflation!$F53</f>
        <v>79252.699738032767</v>
      </c>
      <c r="T51" s="237">
        <f>O51/Inflation!$G53*Inflation!$F53</f>
        <v>152758.6631238772</v>
      </c>
      <c r="U51" s="37"/>
    </row>
    <row r="52" spans="1:21">
      <c r="A52" s="239">
        <v>1966</v>
      </c>
      <c r="B52" s="236">
        <f t="shared" si="0"/>
        <v>0.30179702918854634</v>
      </c>
      <c r="C52" s="236">
        <v>0.69820297081145366</v>
      </c>
      <c r="D52" s="236">
        <v>0.57817883388429547</v>
      </c>
      <c r="E52" s="236">
        <v>0.34401389337573318</v>
      </c>
      <c r="F52" s="235">
        <f t="shared" si="1"/>
        <v>0.35418907743572048</v>
      </c>
      <c r="G52" s="235">
        <f t="shared" si="2"/>
        <v>0.65930662268767559</v>
      </c>
      <c r="H52" s="236">
        <v>0.34069337731232435</v>
      </c>
      <c r="I52" s="236">
        <v>0.22021774956841256</v>
      </c>
      <c r="J52" s="236">
        <v>7.5651738403516314E-2</v>
      </c>
      <c r="K52" s="247">
        <v>4997.9177176908433</v>
      </c>
      <c r="L52" s="248">
        <v>244.66806395183755</v>
      </c>
      <c r="M52" s="247">
        <v>44231.490488581287</v>
      </c>
      <c r="N52" s="247">
        <v>59235.686994089803</v>
      </c>
      <c r="O52" s="247">
        <v>113520.66912553059</v>
      </c>
      <c r="P52" s="237">
        <f>K52/Inflation!$G54*Inflation!$F54</f>
        <v>6379.77092246137</v>
      </c>
      <c r="Q52" s="238">
        <f>L52/Inflation!$G54*Inflation!$F54</f>
        <v>312.31530573817395</v>
      </c>
      <c r="R52" s="237">
        <f>M52/Inflation!$G54*Inflation!$F54</f>
        <v>56460.868868916587</v>
      </c>
      <c r="S52" s="237">
        <f>N52/Inflation!$G54*Inflation!$F54</f>
        <v>75613.512427235546</v>
      </c>
      <c r="T52" s="237">
        <f>O52/Inflation!$G54*Inflation!$F54</f>
        <v>144907.5204703515</v>
      </c>
      <c r="U52" s="37"/>
    </row>
    <row r="53" spans="1:21">
      <c r="A53" s="239">
        <v>1965</v>
      </c>
      <c r="B53" s="236">
        <f t="shared" si="0"/>
        <v>0.27967064749370552</v>
      </c>
      <c r="C53" s="236">
        <v>0.72032935250629448</v>
      </c>
      <c r="D53" s="236">
        <v>0.59772703591050957</v>
      </c>
      <c r="E53" s="236">
        <v>0.35626902762585827</v>
      </c>
      <c r="F53" s="235">
        <f t="shared" si="1"/>
        <v>0.36406032488043621</v>
      </c>
      <c r="G53" s="235">
        <f t="shared" si="2"/>
        <v>0.65415159496378295</v>
      </c>
      <c r="H53" s="236">
        <v>0.34584840503621705</v>
      </c>
      <c r="I53" s="236">
        <v>0.22377929511815267</v>
      </c>
      <c r="J53" s="236">
        <v>7.6635479726494871E-2</v>
      </c>
      <c r="K53" s="247">
        <v>4659.0650043691885</v>
      </c>
      <c r="L53" s="248">
        <v>226.25258292917567</v>
      </c>
      <c r="M53" s="247">
        <v>41984.83168313378</v>
      </c>
      <c r="N53" s="247">
        <v>56367.362523404976</v>
      </c>
      <c r="O53" s="247">
        <v>108234.74894104153</v>
      </c>
      <c r="P53" s="237">
        <f>K53/Inflation!$G55*Inflation!$F55</f>
        <v>6107.8054673808329</v>
      </c>
      <c r="Q53" s="238">
        <f>L53/Inflation!$G55*Inflation!$F55</f>
        <v>296.60602754585454</v>
      </c>
      <c r="R53" s="237">
        <f>M53/Inflation!$G55*Inflation!$F55</f>
        <v>55040.0529421307</v>
      </c>
      <c r="S53" s="237">
        <f>N53/Inflation!$G55*Inflation!$F55</f>
        <v>73894.844712282371</v>
      </c>
      <c r="T53" s="237">
        <f>O53/Inflation!$G55*Inflation!$F55</f>
        <v>141890.4416922149</v>
      </c>
      <c r="U53" s="37"/>
    </row>
    <row r="54" spans="1:21">
      <c r="A54" s="239">
        <v>1964</v>
      </c>
      <c r="B54" s="236">
        <f t="shared" si="0"/>
        <v>0.27440155298597535</v>
      </c>
      <c r="C54" s="236">
        <v>0.72559844701402465</v>
      </c>
      <c r="D54" s="236">
        <v>0.60390931639440171</v>
      </c>
      <c r="E54" s="236">
        <v>0.36370969252744068</v>
      </c>
      <c r="F54" s="235">
        <f t="shared" si="1"/>
        <v>0.36188875448658397</v>
      </c>
      <c r="G54" s="235">
        <f t="shared" si="2"/>
        <v>0.65689017220811419</v>
      </c>
      <c r="H54" s="236">
        <v>0.34310982779188576</v>
      </c>
      <c r="I54" s="236">
        <v>0.2223136855603047</v>
      </c>
      <c r="J54" s="236">
        <v>7.6647454955882294E-2</v>
      </c>
      <c r="K54" s="247">
        <v>4346.9715698174696</v>
      </c>
      <c r="L54" s="248">
        <v>209.238868330222</v>
      </c>
      <c r="M54" s="247">
        <v>38920.051977348761</v>
      </c>
      <c r="N54" s="247">
        <v>52301.628425226612</v>
      </c>
      <c r="O54" s="247">
        <v>101007.02178702233</v>
      </c>
      <c r="P54" s="237">
        <f>K54/Inflation!$G56*Inflation!$F56</f>
        <v>5841.1329554698586</v>
      </c>
      <c r="Q54" s="238">
        <f>L54/Inflation!$G56*Inflation!$F56</f>
        <v>281.15943013176832</v>
      </c>
      <c r="R54" s="237">
        <f>M54/Inflation!$G56*Inflation!$F56</f>
        <v>52297.834154695796</v>
      </c>
      <c r="S54" s="237">
        <f>N54/Inflation!$G56*Inflation!$F56</f>
        <v>70278.988604509854</v>
      </c>
      <c r="T54" s="237">
        <f>O54/Inflation!$G56*Inflation!$F56</f>
        <v>135725.62742084189</v>
      </c>
      <c r="U54" s="37"/>
    </row>
    <row r="55" spans="1:21">
      <c r="A55" s="239">
        <v>1963</v>
      </c>
      <c r="B55" s="236">
        <f t="shared" si="0"/>
        <v>0.25964234381654994</v>
      </c>
      <c r="C55" s="236">
        <v>0.74035765618345006</v>
      </c>
      <c r="D55" s="236">
        <v>0.61732537490041095</v>
      </c>
      <c r="E55" s="236">
        <v>0.37272077307107976</v>
      </c>
      <c r="F55" s="235">
        <f t="shared" si="1"/>
        <v>0.36763688311237031</v>
      </c>
      <c r="G55" s="235">
        <f t="shared" si="2"/>
        <v>0.66109253991867134</v>
      </c>
      <c r="H55" s="236">
        <v>0.33890746008132866</v>
      </c>
      <c r="I55" s="236">
        <v>0.2193442432530868</v>
      </c>
      <c r="J55" s="236">
        <v>7.563333238064146E-2</v>
      </c>
      <c r="K55" s="247">
        <v>4000.0566578068488</v>
      </c>
      <c r="L55" s="248">
        <v>190.29629540450836</v>
      </c>
      <c r="M55" s="247">
        <v>35464.522759953004</v>
      </c>
      <c r="N55" s="247">
        <v>47593.034975600269</v>
      </c>
      <c r="O55" s="247">
        <v>91814.231939513018</v>
      </c>
      <c r="P55" s="237">
        <f>K55/Inflation!$G57*Inflation!$F57</f>
        <v>5557.7239725948266</v>
      </c>
      <c r="Q55" s="238">
        <f>L55/Inflation!$G57*Inflation!$F57</f>
        <v>264.39982563784275</v>
      </c>
      <c r="R55" s="237">
        <f>M55/Inflation!$G57*Inflation!$F57</f>
        <v>49274.80912925188</v>
      </c>
      <c r="S55" s="237">
        <f>N55/Inflation!$G57*Inflation!$F57</f>
        <v>66126.301210309015</v>
      </c>
      <c r="T55" s="237">
        <f>O55/Inflation!$G57*Inflation!$F57</f>
        <v>127567.73254191566</v>
      </c>
      <c r="U55" s="37"/>
    </row>
    <row r="56" spans="1:21">
      <c r="A56" s="239">
        <v>1962</v>
      </c>
      <c r="B56" s="236">
        <f t="shared" si="0"/>
        <v>0.23449827555436653</v>
      </c>
      <c r="C56" s="236">
        <v>0.76550172444563347</v>
      </c>
      <c r="D56" s="236">
        <v>0.64614764281065629</v>
      </c>
      <c r="E56" s="236">
        <v>0.39370103507304094</v>
      </c>
      <c r="F56" s="235">
        <f t="shared" si="1"/>
        <v>0.37180068937259253</v>
      </c>
      <c r="G56" s="235">
        <f t="shared" si="2"/>
        <v>0.66560105680722059</v>
      </c>
      <c r="H56" s="236">
        <v>0.33439894319277935</v>
      </c>
      <c r="I56" s="236">
        <v>0.21738348103763694</v>
      </c>
      <c r="J56" s="236">
        <v>7.6718461493284457E-2</v>
      </c>
      <c r="K56" s="247">
        <v>3656.2076088725412</v>
      </c>
      <c r="L56" s="248">
        <v>169.72846961908112</v>
      </c>
      <c r="M56" s="247">
        <v>32003.919121548104</v>
      </c>
      <c r="N56" s="247">
        <v>43106.839258020154</v>
      </c>
      <c r="O56" s="247">
        <v>84415.708095441834</v>
      </c>
      <c r="P56" s="237">
        <f>K56/Inflation!$G58*Inflation!$F58</f>
        <v>5323.8150723514909</v>
      </c>
      <c r="Q56" s="238">
        <f>L56/Inflation!$G58*Inflation!$F58</f>
        <v>247.14214328870091</v>
      </c>
      <c r="R56" s="237">
        <f>M56/Inflation!$G58*Inflation!$F58</f>
        <v>46601.004434252187</v>
      </c>
      <c r="S56" s="237">
        <f>N56/Inflation!$G58*Inflation!$F58</f>
        <v>62768.000374587318</v>
      </c>
      <c r="T56" s="237">
        <f>O56/Inflation!$G58*Inflation!$F58</f>
        <v>122917.97052529026</v>
      </c>
      <c r="U56" s="37"/>
    </row>
    <row r="57" spans="1:21">
      <c r="A57" s="239">
        <v>1961</v>
      </c>
      <c r="B57" s="236">
        <f t="shared" si="0"/>
        <v>0.22197985569340806</v>
      </c>
      <c r="C57" s="236">
        <v>0.77802014430659194</v>
      </c>
      <c r="D57" s="236">
        <v>0.65648651432446326</v>
      </c>
      <c r="E57" s="236">
        <v>0.40739617898108749</v>
      </c>
      <c r="F57" s="235">
        <f t="shared" si="1"/>
        <v>0.37062396532550446</v>
      </c>
      <c r="G57" s="235">
        <f t="shared" si="2"/>
        <v>0.65546609460795668</v>
      </c>
      <c r="H57" s="236">
        <v>0.34453390539204337</v>
      </c>
      <c r="I57" s="236">
        <v>0.22572654867281386</v>
      </c>
      <c r="J57" s="236">
        <v>8.0939206201158492E-2</v>
      </c>
      <c r="K57" s="247">
        <v>3248.8560161013529</v>
      </c>
      <c r="L57" s="248">
        <v>149.13451190631167</v>
      </c>
      <c r="M57" s="247">
        <v>29203.252385891137</v>
      </c>
      <c r="N57" s="247">
        <v>39536.784330975614</v>
      </c>
      <c r="O57" s="247">
        <v>78331.384594098243</v>
      </c>
      <c r="P57" s="237">
        <f>K57/Inflation!$G59*Inflation!$F59</f>
        <v>4957.7412936017663</v>
      </c>
      <c r="Q57" s="238">
        <f>L57/Inflation!$G59*Inflation!$F59</f>
        <v>227.57866901910737</v>
      </c>
      <c r="R57" s="237">
        <f>M57/Inflation!$G59*Inflation!$F59</f>
        <v>44564.046403861954</v>
      </c>
      <c r="S57" s="237">
        <f>N57/Inflation!$G59*Inflation!$F59</f>
        <v>60332.97484482616</v>
      </c>
      <c r="T57" s="237">
        <f>O57/Inflation!$G59*Inflation!$F59</f>
        <v>119533.37976891341</v>
      </c>
      <c r="U57" s="37"/>
    </row>
    <row r="58" spans="1:21">
      <c r="A58" s="239">
        <v>1960</v>
      </c>
      <c r="B58" s="236">
        <f t="shared" si="0"/>
        <v>0.19866318757666401</v>
      </c>
      <c r="C58" s="236">
        <v>0.80133681242333599</v>
      </c>
      <c r="D58" s="236">
        <v>0.67657073066927498</v>
      </c>
      <c r="E58" s="236">
        <v>0.42368405541922644</v>
      </c>
      <c r="F58" s="235">
        <f t="shared" si="1"/>
        <v>0.37765275700410955</v>
      </c>
      <c r="G58" s="235">
        <f t="shared" si="2"/>
        <v>0.663278935267541</v>
      </c>
      <c r="H58" s="236">
        <v>0.336721064732459</v>
      </c>
      <c r="I58" s="236">
        <v>0.22007595203219465</v>
      </c>
      <c r="J58" s="236">
        <v>7.9032237304269545E-2</v>
      </c>
      <c r="K58" s="247">
        <v>2991.0845809980169</v>
      </c>
      <c r="L58" s="248">
        <v>135.98906225815867</v>
      </c>
      <c r="M58" s="247">
        <v>26382.118858594404</v>
      </c>
      <c r="N58" s="247">
        <v>35657.338312819214</v>
      </c>
      <c r="O58" s="247">
        <v>70951.028491270205</v>
      </c>
      <c r="P58" s="237">
        <f>K58/Inflation!$G60*Inflation!$F60</f>
        <v>4715.0077568125798</v>
      </c>
      <c r="Q58" s="238">
        <f>L58/Inflation!$G60*Inflation!$F60</f>
        <v>214.3668846619326</v>
      </c>
      <c r="R58" s="237">
        <f>M58/Inflation!$G60*Inflation!$F60</f>
        <v>41587.555179706411</v>
      </c>
      <c r="S58" s="237">
        <f>N58/Inflation!$G60*Inflation!$F60</f>
        <v>56208.583267857932</v>
      </c>
      <c r="T58" s="237">
        <f>O58/Inflation!$G60*Inflation!$F60</f>
        <v>111843.9283915359</v>
      </c>
      <c r="U58" s="37"/>
    </row>
    <row r="59" spans="1:21">
      <c r="A59" s="239">
        <v>1959</v>
      </c>
      <c r="B59" s="236">
        <f t="shared" si="0"/>
        <v>0.17699711602779</v>
      </c>
      <c r="C59" s="236">
        <v>0.82300288397221</v>
      </c>
      <c r="D59" s="236">
        <v>0.69270851884568063</v>
      </c>
      <c r="E59" s="236">
        <v>0.42696515598632045</v>
      </c>
      <c r="F59" s="235">
        <f t="shared" si="1"/>
        <v>0.39603772798588954</v>
      </c>
      <c r="G59" s="235">
        <f t="shared" si="2"/>
        <v>0.66658638980483298</v>
      </c>
      <c r="H59" s="236">
        <v>0.33341361019516697</v>
      </c>
      <c r="I59" s="236">
        <v>0.21670454055845162</v>
      </c>
      <c r="J59" s="236">
        <v>7.6432024284172048E-2</v>
      </c>
      <c r="K59" s="247">
        <v>271326.0898853275</v>
      </c>
      <c r="L59" s="248">
        <v>12213.662538361052</v>
      </c>
      <c r="M59" s="247">
        <v>2379403.631107226</v>
      </c>
      <c r="N59" s="247">
        <v>3201591.5953719346</v>
      </c>
      <c r="O59" s="247">
        <v>6274391.9317262303</v>
      </c>
      <c r="P59" s="237">
        <f>K59/Inflation!$G61*Inflation!$F61</f>
        <v>4431.0334556182288</v>
      </c>
      <c r="Q59" s="238">
        <f>L59/Inflation!$G61*Inflation!$F61</f>
        <v>199.4616416946179</v>
      </c>
      <c r="R59" s="237">
        <f>M59/Inflation!$G61*Inflation!$F61</f>
        <v>38858.102802836132</v>
      </c>
      <c r="S59" s="237">
        <f>N59/Inflation!$G61*Inflation!$F61</f>
        <v>52285.275906621682</v>
      </c>
      <c r="T59" s="237">
        <f>O59/Inflation!$G61*Inflation!$F61</f>
        <v>102467.25840073171</v>
      </c>
      <c r="U59" s="37"/>
    </row>
    <row r="60" spans="1:21">
      <c r="A60" s="239">
        <v>1958</v>
      </c>
      <c r="B60" s="236">
        <f t="shared" si="0"/>
        <v>0.1793502011554946</v>
      </c>
      <c r="C60" s="236">
        <v>0.8206497988445054</v>
      </c>
      <c r="D60" s="236">
        <v>0.69692736341188155</v>
      </c>
      <c r="E60" s="236">
        <v>0.44240082508490453</v>
      </c>
      <c r="F60" s="235">
        <f t="shared" si="1"/>
        <v>0.37824897375960087</v>
      </c>
      <c r="G60" s="235">
        <f t="shared" si="2"/>
        <v>0.68138762680192189</v>
      </c>
      <c r="H60" s="236">
        <v>0.31861237319807806</v>
      </c>
      <c r="I60" s="236">
        <v>0.20616620401082028</v>
      </c>
      <c r="J60" s="236">
        <v>7.4005078570713811E-2</v>
      </c>
      <c r="K60" s="247">
        <v>255419.534241082</v>
      </c>
      <c r="L60" s="248">
        <v>11382.260704385339</v>
      </c>
      <c r="M60" s="247">
        <v>2126924.3279386708</v>
      </c>
      <c r="N60" s="247">
        <v>2843008.5349641945</v>
      </c>
      <c r="O60" s="247">
        <v>5626615.2376262508</v>
      </c>
      <c r="P60" s="237">
        <f>K60/Inflation!$G62*Inflation!$F62</f>
        <v>4429.8813911996695</v>
      </c>
      <c r="Q60" s="238">
        <f>L60/Inflation!$G62*Inflation!$F62</f>
        <v>197.40880443603089</v>
      </c>
      <c r="R60" s="237">
        <f>M60/Inflation!$G62*Inflation!$F62</f>
        <v>36888.417829202706</v>
      </c>
      <c r="S60" s="237">
        <f>N60/Inflation!$G62*Inflation!$F62</f>
        <v>49307.859876419956</v>
      </c>
      <c r="T60" s="237">
        <f>O60/Inflation!$G62*Inflation!$F62</f>
        <v>97585.481120934666</v>
      </c>
      <c r="U60" s="37"/>
    </row>
    <row r="61" spans="1:21">
      <c r="A61" s="239">
        <v>1957</v>
      </c>
      <c r="B61" s="236">
        <f t="shared" si="0"/>
        <v>0.1496634277648573</v>
      </c>
      <c r="C61" s="236">
        <v>0.8503365722351427</v>
      </c>
      <c r="D61" s="236">
        <v>0.73827089247170274</v>
      </c>
      <c r="E61" s="236">
        <v>0.48366639663073058</v>
      </c>
      <c r="F61" s="235">
        <f t="shared" si="1"/>
        <v>0.36667017560441212</v>
      </c>
      <c r="G61" s="235">
        <f t="shared" si="2"/>
        <v>0.67337243391110491</v>
      </c>
      <c r="H61" s="236">
        <v>0.32662756608889509</v>
      </c>
      <c r="I61" s="236">
        <v>0.21294452616097634</v>
      </c>
      <c r="J61" s="236">
        <v>7.7604054164357575E-2</v>
      </c>
      <c r="K61" s="247">
        <v>224309.16637371463</v>
      </c>
      <c r="L61" s="248">
        <v>9882.8375612594937</v>
      </c>
      <c r="M61" s="247">
        <v>1906850.2862122173</v>
      </c>
      <c r="N61" s="247">
        <v>2566534.661205241</v>
      </c>
      <c r="O61" s="247">
        <v>5144620.7679662379</v>
      </c>
      <c r="P61" s="237">
        <f>K61/Inflation!$G63*Inflation!$F63</f>
        <v>4477.7550734082924</v>
      </c>
      <c r="Q61" s="238">
        <f>L61/Inflation!$G63*Inflation!$F63</f>
        <v>197.28541077929597</v>
      </c>
      <c r="R61" s="237">
        <f>M61/Inflation!$G63*Inflation!$F63</f>
        <v>38065.357209215552</v>
      </c>
      <c r="S61" s="237">
        <f>N61/Inflation!$G63*Inflation!$F63</f>
        <v>51234.257547651927</v>
      </c>
      <c r="T61" s="237">
        <f>O61/Inflation!$G63*Inflation!$F63</f>
        <v>102699.10996923919</v>
      </c>
      <c r="U61" s="37"/>
    </row>
    <row r="62" spans="1:21">
      <c r="A62" s="239">
        <v>1956</v>
      </c>
      <c r="B62" s="236">
        <f t="shared" si="0"/>
        <v>0.13244380166273673</v>
      </c>
      <c r="C62" s="236">
        <v>0.86755619833726327</v>
      </c>
      <c r="D62" s="236">
        <v>0.76638354070623804</v>
      </c>
      <c r="E62" s="236">
        <v>0.51920973810091342</v>
      </c>
      <c r="F62" s="235">
        <f t="shared" si="1"/>
        <v>0.34834646023634985</v>
      </c>
      <c r="G62" s="235">
        <f t="shared" si="2"/>
        <v>0.67521257479315877</v>
      </c>
      <c r="H62" s="236">
        <v>0.32478742520684117</v>
      </c>
      <c r="I62" s="236">
        <v>0.21186442497584004</v>
      </c>
      <c r="J62" s="236">
        <v>7.8406830735132271E-2</v>
      </c>
      <c r="K62" s="247">
        <v>201534.85911743742</v>
      </c>
      <c r="L62" s="248">
        <v>8792.3612987164415</v>
      </c>
      <c r="M62" s="247">
        <v>1695411.8725923295</v>
      </c>
      <c r="N62" s="247">
        <v>2280542.7171735303</v>
      </c>
      <c r="O62" s="247">
        <v>4623312.7819286771</v>
      </c>
      <c r="P62" s="237">
        <f>K62/Inflation!$G64*Inflation!$F64</f>
        <v>4143.8183960328097</v>
      </c>
      <c r="Q62" s="238">
        <f>L62/Inflation!$G64*Inflation!$F64</f>
        <v>180.7823651637234</v>
      </c>
      <c r="R62" s="237">
        <f>M62/Inflation!$G64*Inflation!$F64</f>
        <v>34859.869589144757</v>
      </c>
      <c r="S62" s="237">
        <f>N62/Inflation!$G64*Inflation!$F64</f>
        <v>46890.919544869284</v>
      </c>
      <c r="T62" s="237">
        <f>O62/Inflation!$G64*Inflation!$F64</f>
        <v>95061.314158092733</v>
      </c>
      <c r="U62" s="37"/>
    </row>
    <row r="63" spans="1:21">
      <c r="A63" s="239">
        <v>1955</v>
      </c>
      <c r="B63" s="236">
        <f t="shared" si="0"/>
        <v>0.11411342255593326</v>
      </c>
      <c r="C63" s="236">
        <v>0.88588657744406674</v>
      </c>
      <c r="D63" s="236">
        <v>0.7946182653430589</v>
      </c>
      <c r="E63" s="236">
        <v>0.54549973783788575</v>
      </c>
      <c r="F63" s="235">
        <f t="shared" si="1"/>
        <v>0.34038683960618099</v>
      </c>
      <c r="G63" s="235">
        <f t="shared" si="2"/>
        <v>0.6731443405678833</v>
      </c>
      <c r="H63" s="236">
        <v>0.3268556594321167</v>
      </c>
      <c r="I63" s="236">
        <v>0.21354032379923676</v>
      </c>
      <c r="J63" s="236">
        <v>7.8807530949091917E-2</v>
      </c>
      <c r="K63" s="247">
        <v>183638.97167501217</v>
      </c>
      <c r="L63" s="248">
        <v>7938.3454675674257</v>
      </c>
      <c r="M63" s="247">
        <v>1548323.5463231562</v>
      </c>
      <c r="N63" s="247">
        <v>2083343.036955911</v>
      </c>
      <c r="O63" s="247">
        <v>4196356.1605329495</v>
      </c>
      <c r="P63" s="237">
        <f>K63/Inflation!$G65*Inflation!$F65</f>
        <v>3934.4416523681516</v>
      </c>
      <c r="Q63" s="238">
        <f>L63/Inflation!$G65*Inflation!$F65</f>
        <v>170.07804374857045</v>
      </c>
      <c r="R63" s="237">
        <f>M63/Inflation!$G65*Inflation!$F65</f>
        <v>33172.63539667875</v>
      </c>
      <c r="S63" s="237">
        <f>N63/Inflation!$G65*Inflation!$F65</f>
        <v>44635.360054599114</v>
      </c>
      <c r="T63" s="237">
        <f>O63/Inflation!$G65*Inflation!$F65</f>
        <v>89906.397947985766</v>
      </c>
      <c r="U63" s="37"/>
    </row>
    <row r="64" spans="1:21">
      <c r="A64" s="239">
        <v>1954</v>
      </c>
      <c r="B64" s="236">
        <f t="shared" si="0"/>
        <v>0.10503471954802668</v>
      </c>
      <c r="C64" s="236">
        <v>0.89496528045197332</v>
      </c>
      <c r="D64" s="236">
        <v>0.81679051236043665</v>
      </c>
      <c r="E64" s="236">
        <v>0.5759853578233981</v>
      </c>
      <c r="F64" s="235">
        <f t="shared" si="1"/>
        <v>0.31897992262857522</v>
      </c>
      <c r="G64" s="235">
        <f t="shared" si="2"/>
        <v>0.67865582662816559</v>
      </c>
      <c r="H64" s="236">
        <v>0.32134417337183441</v>
      </c>
      <c r="I64" s="236">
        <v>0.21067923479359024</v>
      </c>
      <c r="J64" s="236">
        <v>7.9272108381219106E-2</v>
      </c>
      <c r="K64" s="247">
        <v>170669.9395851999</v>
      </c>
      <c r="L64" s="248">
        <v>7319.1803591112975</v>
      </c>
      <c r="M64" s="247">
        <v>1402739.449619368</v>
      </c>
      <c r="N64" s="247">
        <v>1886291.5006597</v>
      </c>
      <c r="O64" s="247">
        <v>3823026.7244580644</v>
      </c>
      <c r="P64" s="237">
        <f>K64/Inflation!$G66*Inflation!$F66</f>
        <v>3689.491022538542</v>
      </c>
      <c r="Q64" s="238">
        <f>L64/Inflation!$G66*Inflation!$F66</f>
        <v>158.22382250156534</v>
      </c>
      <c r="R64" s="237">
        <f>M64/Inflation!$G66*Inflation!$F66</f>
        <v>30323.996240402441</v>
      </c>
      <c r="S64" s="237">
        <f>N64/Inflation!$G66*Inflation!$F66</f>
        <v>40777.27791132484</v>
      </c>
      <c r="T64" s="237">
        <f>O64/Inflation!$G66*Inflation!$F66</f>
        <v>82645.032939568177</v>
      </c>
      <c r="U64" s="37"/>
    </row>
    <row r="65" spans="1:21">
      <c r="A65" s="239">
        <v>1953</v>
      </c>
      <c r="B65" s="236">
        <f t="shared" si="0"/>
        <v>0.10837759100180477</v>
      </c>
      <c r="C65" s="236">
        <v>0.89162240899819523</v>
      </c>
      <c r="D65" s="236">
        <v>0.8131855003753844</v>
      </c>
      <c r="E65" s="236">
        <v>0.57140572050815586</v>
      </c>
      <c r="F65" s="235">
        <f t="shared" si="1"/>
        <v>0.32021668849003937</v>
      </c>
      <c r="G65" s="235">
        <f t="shared" si="2"/>
        <v>0.68528911871821485</v>
      </c>
      <c r="H65" s="236">
        <v>0.31471088128178509</v>
      </c>
      <c r="I65" s="236">
        <v>0.20601116273554618</v>
      </c>
      <c r="J65" s="236">
        <v>7.7804776133319736E-2</v>
      </c>
      <c r="K65" s="247">
        <v>160685.50757693156</v>
      </c>
      <c r="L65" s="248">
        <v>6848.0949619136691</v>
      </c>
      <c r="M65" s="247">
        <v>1293805.6931369049</v>
      </c>
      <c r="N65" s="247">
        <v>1738363.3138769164</v>
      </c>
      <c r="O65" s="247">
        <v>3538866.5631502271</v>
      </c>
      <c r="P65" s="237">
        <f>K65/Inflation!$G67*Inflation!$F67</f>
        <v>3487.5452001354224</v>
      </c>
      <c r="Q65" s="238">
        <f>L65/Inflation!$G67*Inflation!$F67</f>
        <v>148.63220133937142</v>
      </c>
      <c r="R65" s="237">
        <f>M65/Inflation!$G67*Inflation!$F67</f>
        <v>28080.975708697202</v>
      </c>
      <c r="S65" s="237">
        <f>N65/Inflation!$G67*Inflation!$F67</f>
        <v>37729.728852493674</v>
      </c>
      <c r="T65" s="237">
        <f>O65/Inflation!$G67*Inflation!$F67</f>
        <v>76808.153282431784</v>
      </c>
      <c r="U65" s="37"/>
    </row>
    <row r="66" spans="1:21">
      <c r="A66" s="239">
        <v>1952</v>
      </c>
      <c r="B66" s="236">
        <f t="shared" si="0"/>
        <v>0.14043330827963241</v>
      </c>
      <c r="C66" s="236">
        <v>0.85956669172036759</v>
      </c>
      <c r="D66" s="236">
        <v>0.74648956641536646</v>
      </c>
      <c r="E66" s="236">
        <v>0.4924964862300733</v>
      </c>
      <c r="F66" s="235">
        <f t="shared" si="1"/>
        <v>0.36707020549029429</v>
      </c>
      <c r="G66" s="235">
        <f t="shared" si="2"/>
        <v>0.68463438857609038</v>
      </c>
      <c r="H66" s="236">
        <v>0.31536561142390968</v>
      </c>
      <c r="I66" s="236">
        <v>0.20715053049347923</v>
      </c>
      <c r="J66" s="236">
        <v>7.9078898946636528E-2</v>
      </c>
      <c r="K66" s="247">
        <v>156536.36018253208</v>
      </c>
      <c r="L66" s="248">
        <v>6621.644572081289</v>
      </c>
      <c r="M66" s="247">
        <v>1270029.8970439648</v>
      </c>
      <c r="N66" s="247">
        <v>1710643.4540932085</v>
      </c>
      <c r="O66" s="247">
        <v>3505824.2878181045</v>
      </c>
      <c r="P66" s="237">
        <f>K66/Inflation!$G68*Inflation!$F68</f>
        <v>3339.7340554007769</v>
      </c>
      <c r="Q66" s="238">
        <f>L66/Inflation!$G68*Inflation!$F68</f>
        <v>141.27409027750826</v>
      </c>
      <c r="R66" s="237">
        <f>M66/Inflation!$G68*Inflation!$F68</f>
        <v>27096.337832238598</v>
      </c>
      <c r="S66" s="237">
        <f>N66/Inflation!$G68*Inflation!$F68</f>
        <v>36496.914797441605</v>
      </c>
      <c r="T66" s="237">
        <f>O66/Inflation!$G68*Inflation!$F68</f>
        <v>74797.451228739214</v>
      </c>
      <c r="U66" s="37"/>
    </row>
    <row r="67" spans="1:21">
      <c r="A67" s="239">
        <v>1951</v>
      </c>
      <c r="B67" s="236">
        <f t="shared" si="0"/>
        <v>9.7139264776114786E-2</v>
      </c>
      <c r="C67" s="236">
        <v>0.90286073522388521</v>
      </c>
      <c r="D67" s="236">
        <v>0.79989364543107</v>
      </c>
      <c r="E67" s="236">
        <v>0.54567733833125798</v>
      </c>
      <c r="F67" s="235">
        <f t="shared" si="1"/>
        <v>0.35718339689262724</v>
      </c>
      <c r="G67" s="235">
        <f t="shared" si="2"/>
        <v>0.68511978262919948</v>
      </c>
      <c r="H67" s="236">
        <v>0.31488021737080046</v>
      </c>
      <c r="I67" s="236">
        <v>0.20601525637405399</v>
      </c>
      <c r="J67" s="236">
        <v>7.8599423181273526E-2</v>
      </c>
      <c r="K67" s="247">
        <v>133992.71603505634</v>
      </c>
      <c r="L67" s="248">
        <v>5629.034000632716</v>
      </c>
      <c r="M67" s="247">
        <v>1077352.8840762731</v>
      </c>
      <c r="N67" s="247">
        <v>1443279.9626800572</v>
      </c>
      <c r="O67" s="247">
        <v>2945968.8858239176</v>
      </c>
      <c r="P67" s="237">
        <f>K67/Inflation!$G69*Inflation!$F69</f>
        <v>3198.9535257319426</v>
      </c>
      <c r="Q67" s="238">
        <f>L67/Inflation!$G69*Inflation!$F69</f>
        <v>134.38803761599888</v>
      </c>
      <c r="R67" s="237">
        <f>M67/Inflation!$G69*Inflation!$F69</f>
        <v>25720.814600635404</v>
      </c>
      <c r="S67" s="237">
        <f>N67/Inflation!$G69*Inflation!$F69</f>
        <v>34456.988871139089</v>
      </c>
      <c r="T67" s="237">
        <f>O67/Inflation!$G69*Inflation!$F69</f>
        <v>70332.312329107735</v>
      </c>
      <c r="U67" s="37"/>
    </row>
    <row r="68" spans="1:21">
      <c r="A68" s="239">
        <v>1950</v>
      </c>
      <c r="B68" s="236">
        <f t="shared" si="0"/>
        <v>0.13667083394279034</v>
      </c>
      <c r="C68" s="236">
        <v>0.86332916605720966</v>
      </c>
      <c r="D68" s="236">
        <v>0.77049084400616674</v>
      </c>
      <c r="E68" s="236">
        <v>0.53491239996664697</v>
      </c>
      <c r="F68" s="235">
        <f t="shared" si="1"/>
        <v>0.3284167660905627</v>
      </c>
      <c r="G68" s="235">
        <f t="shared" si="2"/>
        <v>0.69398352245037853</v>
      </c>
      <c r="H68" s="236">
        <v>0.30601647754962147</v>
      </c>
      <c r="I68" s="236">
        <v>0.20223003450493302</v>
      </c>
      <c r="J68" s="236">
        <v>7.8593083739749367E-2</v>
      </c>
      <c r="K68" s="247">
        <v>107789.32333348313</v>
      </c>
      <c r="L68" s="248">
        <v>4489.101948869572</v>
      </c>
      <c r="M68" s="247">
        <v>840518.0603499203</v>
      </c>
      <c r="N68" s="247">
        <v>1136808.0751312752</v>
      </c>
      <c r="O68" s="247">
        <v>2361502.7340610768</v>
      </c>
      <c r="P68" s="237">
        <f>K68/Inflation!$G70*Inflation!$F70</f>
        <v>2990.2576765973722</v>
      </c>
      <c r="Q68" s="238">
        <f>L68/Inflation!$G70*Inflation!$F70</f>
        <v>124.53526145725077</v>
      </c>
      <c r="R68" s="237">
        <f>M68/Inflation!$G70*Inflation!$F70</f>
        <v>23317.389000616757</v>
      </c>
      <c r="S68" s="237">
        <f>N68/Inflation!$G70*Inflation!$F70</f>
        <v>31536.973870428053</v>
      </c>
      <c r="T68" s="237">
        <f>O68/Inflation!$G70*Inflation!$F70</f>
        <v>65512.069845588027</v>
      </c>
      <c r="U68" s="37"/>
    </row>
    <row r="69" spans="1:21">
      <c r="A69" s="239">
        <v>1949</v>
      </c>
      <c r="B69" s="236">
        <f t="shared" si="0"/>
        <v>0.1517542502931013</v>
      </c>
      <c r="C69" s="236">
        <v>0.8482457497068987</v>
      </c>
      <c r="D69" s="236">
        <v>0.74946177408696002</v>
      </c>
      <c r="E69" s="236">
        <v>0.51439324253926488</v>
      </c>
      <c r="F69" s="235">
        <f t="shared" si="1"/>
        <v>0.33385250716763382</v>
      </c>
      <c r="G69" s="235">
        <f t="shared" si="2"/>
        <v>0.69226670006339175</v>
      </c>
      <c r="H69" s="236">
        <v>0.30773329993660825</v>
      </c>
      <c r="I69" s="236">
        <v>0.20258142854407468</v>
      </c>
      <c r="J69" s="236">
        <v>7.85979450881783E-2</v>
      </c>
      <c r="K69" s="247">
        <v>93033.330912787744</v>
      </c>
      <c r="L69" s="248">
        <v>3843.4859999999999</v>
      </c>
      <c r="M69" s="247">
        <v>729640.73791523615</v>
      </c>
      <c r="N69" s="247">
        <v>983494.25212161243</v>
      </c>
      <c r="O69" s="247">
        <v>2041586.9525922406</v>
      </c>
      <c r="P69" s="237">
        <f>K69/Inflation!$G71*Inflation!$F71</f>
        <v>2838.9917078222124</v>
      </c>
      <c r="Q69" s="238">
        <f>L69/Inflation!$G71*Inflation!$F71</f>
        <v>117.28726442525905</v>
      </c>
      <c r="R69" s="237">
        <f>M69/Inflation!$G71*Inflation!$F71</f>
        <v>22265.611521235005</v>
      </c>
      <c r="S69" s="237">
        <f>N69/Inflation!$G71*Inflation!$F71</f>
        <v>30012.168747150357</v>
      </c>
      <c r="T69" s="237">
        <f>O69/Inflation!$G71*Inflation!$F71</f>
        <v>62300.77298469279</v>
      </c>
      <c r="U69" s="37"/>
    </row>
    <row r="70" spans="1:21">
      <c r="A70" s="239">
        <v>1948</v>
      </c>
      <c r="B70" s="236">
        <f t="shared" si="0"/>
        <v>0.11363196182259916</v>
      </c>
      <c r="C70" s="236">
        <v>0.88636803817740084</v>
      </c>
      <c r="D70" s="236">
        <v>0.80196277988143638</v>
      </c>
      <c r="E70" s="236">
        <v>0.569086224766713</v>
      </c>
      <c r="F70" s="235">
        <f t="shared" si="1"/>
        <v>0.31728181341068784</v>
      </c>
      <c r="G70" s="235">
        <f t="shared" si="2"/>
        <v>0.68878494269802992</v>
      </c>
      <c r="H70" s="236">
        <v>0.31121505730197013</v>
      </c>
      <c r="I70" s="236">
        <v>0.20187918874626573</v>
      </c>
      <c r="J70" s="236">
        <v>7.7078527056566939E-2</v>
      </c>
      <c r="K70" s="247">
        <v>73699.738452724312</v>
      </c>
      <c r="L70" s="248">
        <v>3015.1299998394043</v>
      </c>
      <c r="M70" s="247">
        <v>579905.31643411866</v>
      </c>
      <c r="N70" s="247">
        <v>769667.32852756255</v>
      </c>
      <c r="O70" s="247">
        <v>1569614.5557086945</v>
      </c>
      <c r="P70" s="237">
        <f>K70/Inflation!$G72*Inflation!$F72</f>
        <v>2545.8799865429683</v>
      </c>
      <c r="Q70" s="238">
        <f>L70/Inflation!$G72*Inflation!$F72</f>
        <v>104.15449612945937</v>
      </c>
      <c r="R70" s="237">
        <f>M70/Inflation!$G72*Inflation!$F72</f>
        <v>20032.219519293503</v>
      </c>
      <c r="S70" s="237">
        <f>N70/Inflation!$G72*Inflation!$F72</f>
        <v>26587.348735996515</v>
      </c>
      <c r="T70" s="237">
        <f>O70/Inflation!$G72*Inflation!$F72</f>
        <v>54220.684738638782</v>
      </c>
      <c r="U70" s="37"/>
    </row>
    <row r="71" spans="1:21">
      <c r="A71" s="239">
        <v>1947</v>
      </c>
      <c r="B71" s="236">
        <f t="shared" si="0"/>
        <v>9.555122440204511E-2</v>
      </c>
      <c r="C71" s="236">
        <v>0.90444877559795489</v>
      </c>
      <c r="D71" s="236">
        <v>0.87772413179688447</v>
      </c>
      <c r="E71" s="236">
        <v>0.67277960342397169</v>
      </c>
      <c r="F71" s="235">
        <f t="shared" si="1"/>
        <v>0.2316691721739832</v>
      </c>
      <c r="G71" s="235">
        <f t="shared" si="2"/>
        <v>0.67967496167445185</v>
      </c>
      <c r="H71" s="236">
        <v>0.32032503832554815</v>
      </c>
      <c r="I71" s="236">
        <v>0.21724417010964103</v>
      </c>
      <c r="J71" s="236">
        <v>8.0331181481879732E-2</v>
      </c>
      <c r="K71" s="247">
        <v>43871.534364039537</v>
      </c>
      <c r="L71" s="248">
        <v>1774.5158219566713</v>
      </c>
      <c r="M71" s="247">
        <v>353888.68117272301</v>
      </c>
      <c r="N71" s="247">
        <v>491285.58113876171</v>
      </c>
      <c r="O71" s="247">
        <v>982567.21483912063</v>
      </c>
      <c r="P71" s="237">
        <f>K71/Inflation!$G73*Inflation!$F73</f>
        <v>2405.0922056220666</v>
      </c>
      <c r="Q71" s="238">
        <f>L71/Inflation!$G73*Inflation!$F73</f>
        <v>97.281169533001346</v>
      </c>
      <c r="R71" s="237">
        <f>M71/Inflation!$G73*Inflation!$F73</f>
        <v>19400.618671865825</v>
      </c>
      <c r="S71" s="237">
        <f>N71/Inflation!$G73*Inflation!$F73</f>
        <v>26932.88801177335</v>
      </c>
      <c r="T71" s="237">
        <f>O71/Inflation!$G73*Inflation!$F73</f>
        <v>53865.559620052452</v>
      </c>
      <c r="U71" s="37"/>
    </row>
    <row r="72" spans="1:21">
      <c r="A72" s="239">
        <v>1946</v>
      </c>
      <c r="B72" s="236">
        <f t="shared" si="0"/>
        <v>0.19185062746900017</v>
      </c>
      <c r="C72" s="236">
        <v>0.80814937253099983</v>
      </c>
      <c r="D72" s="236">
        <v>0.69652697961212806</v>
      </c>
      <c r="E72" s="236">
        <v>0.45306528072486041</v>
      </c>
      <c r="F72" s="235">
        <f t="shared" si="1"/>
        <v>0.35508409180613942</v>
      </c>
      <c r="G72" s="235">
        <f t="shared" si="2"/>
        <v>0.68712382259755267</v>
      </c>
      <c r="H72" s="236">
        <v>0.31287617740244733</v>
      </c>
      <c r="I72" s="236">
        <v>0.20784382347433819</v>
      </c>
      <c r="J72" s="236">
        <v>8.0342131003458092E-2</v>
      </c>
      <c r="K72" s="247">
        <v>33483.419500597491</v>
      </c>
      <c r="L72" s="248">
        <v>1343.5222074614744</v>
      </c>
      <c r="M72" s="247">
        <v>267053.64848652499</v>
      </c>
      <c r="N72" s="247">
        <v>363089.86033952364</v>
      </c>
      <c r="O72" s="247">
        <v>749436.266711812</v>
      </c>
      <c r="P72" s="237">
        <f>K72/Inflation!$G74*Inflation!$F74</f>
        <v>2738.7193755436401</v>
      </c>
      <c r="Q72" s="238">
        <f>L72/Inflation!$G74*Inflation!$F74</f>
        <v>109.89111494368858</v>
      </c>
      <c r="R72" s="237">
        <f>M72/Inflation!$G74*Inflation!$F74</f>
        <v>21843.19918121312</v>
      </c>
      <c r="S72" s="237">
        <f>N72/Inflation!$G74*Inflation!$F74</f>
        <v>29698.317866176822</v>
      </c>
      <c r="T72" s="237">
        <f>O72/Inflation!$G74*Inflation!$F74</f>
        <v>61298.865378492934</v>
      </c>
      <c r="U72" s="37"/>
    </row>
    <row r="73" spans="1:21">
      <c r="A73" s="239">
        <v>1945</v>
      </c>
      <c r="B73" s="236">
        <f t="shared" si="0"/>
        <v>8.6370704393917364E-2</v>
      </c>
      <c r="C73" s="236">
        <v>0.91362929560608264</v>
      </c>
      <c r="D73" s="236">
        <v>0.84779553664952867</v>
      </c>
      <c r="E73" s="236">
        <v>0.61197447698905993</v>
      </c>
      <c r="F73" s="235">
        <f t="shared" si="1"/>
        <v>0.3016548186170227</v>
      </c>
      <c r="G73" s="235">
        <f t="shared" si="2"/>
        <v>0.71248195812144433</v>
      </c>
      <c r="H73" s="236">
        <v>0.28751804187855562</v>
      </c>
      <c r="I73" s="236">
        <v>0.18576719798697769</v>
      </c>
      <c r="J73" s="236">
        <v>6.7114522513587641E-2</v>
      </c>
      <c r="K73" s="247">
        <v>21525.437720417842</v>
      </c>
      <c r="L73" s="248">
        <v>791.12441253851694</v>
      </c>
      <c r="M73" s="247">
        <v>155208.77429795699</v>
      </c>
      <c r="N73" s="247">
        <v>204636.85714675667</v>
      </c>
      <c r="O73" s="247">
        <v>393841.87024573097</v>
      </c>
      <c r="P73" s="237">
        <f>K73/Inflation!$G75*Inflation!$F75</f>
        <v>2686.7314281773174</v>
      </c>
      <c r="Q73" s="238">
        <f>L73/Inflation!$G75*Inflation!$F75</f>
        <v>98.745440179800937</v>
      </c>
      <c r="R73" s="237">
        <f>M73/Inflation!$G75*Inflation!$F75</f>
        <v>19372.627737072849</v>
      </c>
      <c r="S73" s="237">
        <f>N73/Inflation!$G75*Inflation!$F75</f>
        <v>25542.071785054071</v>
      </c>
      <c r="T73" s="237">
        <f>O73/Inflation!$G75*Inflation!$F75</f>
        <v>49157.993638272834</v>
      </c>
      <c r="U73" s="37"/>
    </row>
    <row r="74" spans="1:21">
      <c r="A74" s="239">
        <v>1944</v>
      </c>
      <c r="B74" s="236">
        <f t="shared" si="0"/>
        <v>2.4719305587976192E-2</v>
      </c>
      <c r="C74" s="236">
        <v>0.97528069441202381</v>
      </c>
      <c r="D74" s="236">
        <v>0.91768563608584297</v>
      </c>
      <c r="E74" s="236">
        <v>0.72419489495782718</v>
      </c>
      <c r="F74" s="235">
        <f t="shared" si="1"/>
        <v>0.25108579945419662</v>
      </c>
      <c r="G74" s="235">
        <f t="shared" si="2"/>
        <v>0.71575266677562022</v>
      </c>
      <c r="H74" s="236">
        <v>0.28424733322437984</v>
      </c>
      <c r="I74" s="236">
        <v>0.19131854477944185</v>
      </c>
      <c r="J74" s="236">
        <v>7.4284128556612636E-2</v>
      </c>
      <c r="K74" s="247">
        <v>11980.428891647922</v>
      </c>
      <c r="L74" s="248">
        <v>439.09469930778795</v>
      </c>
      <c r="M74" s="247">
        <v>85630.060614038637</v>
      </c>
      <c r="N74" s="247">
        <v>117471.07417967272</v>
      </c>
      <c r="O74" s="247">
        <v>243551.11537099467</v>
      </c>
      <c r="P74" s="237">
        <f>K74/Inflation!$G76*Inflation!$F76</f>
        <v>2220.6038240800822</v>
      </c>
      <c r="Q74" s="238">
        <f>L74/Inflation!$G76*Inflation!$F76</f>
        <v>81.387350756359083</v>
      </c>
      <c r="R74" s="237">
        <f>M74/Inflation!$G76*Inflation!$F76</f>
        <v>15871.755658789943</v>
      </c>
      <c r="S74" s="237">
        <f>N74/Inflation!$G76*Inflation!$F76</f>
        <v>21773.570787939887</v>
      </c>
      <c r="T74" s="237">
        <f>O74/Inflation!$G76*Inflation!$F76</f>
        <v>45142.836124075366</v>
      </c>
      <c r="U74" s="37"/>
    </row>
    <row r="75" spans="1:21">
      <c r="A75" s="239">
        <v>1943</v>
      </c>
      <c r="B75" s="236">
        <f t="shared" si="0"/>
        <v>1.681696641834296E-2</v>
      </c>
      <c r="C75" s="236">
        <v>0.98318303358165704</v>
      </c>
      <c r="D75" s="236">
        <v>0.9514481773212653</v>
      </c>
      <c r="E75" s="236">
        <v>0.81770622901237033</v>
      </c>
      <c r="F75" s="235">
        <f t="shared" si="1"/>
        <v>0.16547680456928671</v>
      </c>
      <c r="G75" s="235">
        <f t="shared" si="2"/>
        <v>0.68812882664861197</v>
      </c>
      <c r="H75" s="236">
        <v>0.31187117335138803</v>
      </c>
      <c r="I75" s="236">
        <v>0.21502326682285985</v>
      </c>
      <c r="J75" s="236">
        <v>8.9663387530253214E-2</v>
      </c>
      <c r="K75" s="247">
        <v>9743.5828372882261</v>
      </c>
      <c r="L75" s="248">
        <v>361.75</v>
      </c>
      <c r="M75" s="247">
        <v>76383.263592314688</v>
      </c>
      <c r="N75" s="247">
        <v>107390.64315818953</v>
      </c>
      <c r="O75" s="247">
        <v>239785.2119367985</v>
      </c>
      <c r="P75" s="237">
        <f>K75/Inflation!$G77*Inflation!$F77</f>
        <v>2206.9302385069295</v>
      </c>
      <c r="Q75" s="238">
        <f>L75/Inflation!$G77*Inflation!$F77</f>
        <v>81.936698965046787</v>
      </c>
      <c r="R75" s="237">
        <f>M75/Inflation!$G77*Inflation!$F77</f>
        <v>17300.877608655996</v>
      </c>
      <c r="S75" s="237">
        <f>N75/Inflation!$G77*Inflation!$F77</f>
        <v>24324.076848971217</v>
      </c>
      <c r="T75" s="237">
        <f>O75/Inflation!$G77*Inflation!$F77</f>
        <v>54311.565243221572</v>
      </c>
      <c r="U75" s="37"/>
    </row>
    <row r="76" spans="1:21">
      <c r="A76" s="239">
        <v>1942</v>
      </c>
      <c r="B76" s="236">
        <f t="shared" si="0"/>
        <v>3.0059566750545663E-2</v>
      </c>
      <c r="C76" s="236">
        <v>0.96994043324945434</v>
      </c>
      <c r="D76" s="236">
        <v>0.93152168435155513</v>
      </c>
      <c r="E76" s="236">
        <v>0.80774408620094684</v>
      </c>
      <c r="F76" s="235">
        <f t="shared" si="1"/>
        <v>0.16219634704850749</v>
      </c>
      <c r="G76" s="235">
        <f t="shared" si="2"/>
        <v>0.66180008325788697</v>
      </c>
      <c r="H76" s="236">
        <v>0.33819991674211297</v>
      </c>
      <c r="I76" s="236">
        <v>0.23559653051357832</v>
      </c>
      <c r="J76" s="236">
        <v>0.10170811908567788</v>
      </c>
      <c r="K76" s="247">
        <v>7827.9620689634676</v>
      </c>
      <c r="L76" s="248">
        <v>292.59356621371649</v>
      </c>
      <c r="M76" s="247">
        <v>66690.773182915</v>
      </c>
      <c r="N76" s="247">
        <v>94792.802510895097</v>
      </c>
      <c r="O76" s="247">
        <v>219488.39820834607</v>
      </c>
      <c r="P76" s="237">
        <f>K76/Inflation!$G78*Inflation!$F78</f>
        <v>2202.1162003335039</v>
      </c>
      <c r="Q76" s="238">
        <f>L76/Inflation!$G78*Inflation!$F78</f>
        <v>82.310699336065696</v>
      </c>
      <c r="R76" s="237">
        <f>M76/Inflation!$G78*Inflation!$F78</f>
        <v>18761.055654720458</v>
      </c>
      <c r="S76" s="237">
        <f>N76/Inflation!$G78*Inflation!$F78</f>
        <v>26666.55308817781</v>
      </c>
      <c r="T76" s="237">
        <f>O76/Inflation!$G78*Inflation!$F78</f>
        <v>61745.18389610068</v>
      </c>
      <c r="U76" s="37"/>
    </row>
    <row r="77" spans="1:21">
      <c r="A77" s="239">
        <v>1941</v>
      </c>
      <c r="B77" s="236">
        <f t="shared" si="0"/>
        <v>2.0462796094604663E-2</v>
      </c>
      <c r="C77" s="236">
        <v>0.97953720390539534</v>
      </c>
      <c r="D77" s="236">
        <v>0.95074795309031812</v>
      </c>
      <c r="E77" s="236">
        <v>0.85584063909285202</v>
      </c>
      <c r="F77" s="235">
        <f t="shared" si="1"/>
        <v>0.12369656481254332</v>
      </c>
      <c r="G77" s="235">
        <f t="shared" si="2"/>
        <v>0.62468915948649395</v>
      </c>
      <c r="H77" s="236">
        <v>0.37531084051350605</v>
      </c>
      <c r="I77" s="236">
        <v>0.26042868300006533</v>
      </c>
      <c r="J77" s="236">
        <v>0.11455227232884724</v>
      </c>
      <c r="K77" s="247">
        <v>5829.5040085835017</v>
      </c>
      <c r="L77" s="248">
        <v>217.95349587291994</v>
      </c>
      <c r="M77" s="247">
        <v>54878.266259680349</v>
      </c>
      <c r="N77" s="247">
        <v>77641.455706990819</v>
      </c>
      <c r="O77" s="247">
        <v>182715.55968117737</v>
      </c>
      <c r="P77" s="237">
        <f>K77/Inflation!$G79*Inflation!$F79</f>
        <v>1972.8258594320869</v>
      </c>
      <c r="Q77" s="238">
        <f>L77/Inflation!$G79*Inflation!$F79</f>
        <v>73.760013232446852</v>
      </c>
      <c r="R77" s="237">
        <f>M77/Inflation!$G79*Inflation!$F79</f>
        <v>18571.950999344783</v>
      </c>
      <c r="S77" s="237">
        <f>N77/Inflation!$G79*Inflation!$F79</f>
        <v>26275.489536874276</v>
      </c>
      <c r="T77" s="237">
        <f>O77/Inflation!$G79*Inflation!$F79</f>
        <v>61834.759960517171</v>
      </c>
      <c r="U77" s="37"/>
    </row>
    <row r="78" spans="1:21">
      <c r="A78" s="239">
        <v>1940</v>
      </c>
      <c r="B78" s="236">
        <f t="shared" si="0"/>
        <v>1.4170221438711494E-2</v>
      </c>
      <c r="C78" s="236">
        <v>0.98582977856128851</v>
      </c>
      <c r="D78" s="236">
        <v>0.96486605869043374</v>
      </c>
      <c r="E78" s="236">
        <v>0.88418878261037259</v>
      </c>
      <c r="F78" s="235">
        <f t="shared" si="1"/>
        <v>0.10164099595091591</v>
      </c>
      <c r="G78" s="235">
        <f t="shared" si="2"/>
        <v>0.61633927904180441</v>
      </c>
      <c r="H78" s="236">
        <v>0.38366072095819559</v>
      </c>
      <c r="I78" s="236">
        <v>0.26998148288130996</v>
      </c>
      <c r="J78" s="236">
        <v>0.12411833870241473</v>
      </c>
      <c r="K78" s="247">
        <v>4600.6709555528105</v>
      </c>
      <c r="L78" s="248">
        <v>181.74030475720269</v>
      </c>
      <c r="M78" s="247">
        <v>43793.811332486039</v>
      </c>
      <c r="N78" s="247">
        <v>62382.63852002623</v>
      </c>
      <c r="O78" s="247">
        <v>149467.99521722199</v>
      </c>
      <c r="P78" s="237">
        <f>K78/Inflation!$G80*Inflation!$F80</f>
        <v>1829.4316423359533</v>
      </c>
      <c r="Q78" s="238">
        <f>L78/Inflation!$G80*Inflation!$F80</f>
        <v>72.268038167197176</v>
      </c>
      <c r="R78" s="237">
        <f>M78/Inflation!$G80*Inflation!$F80</f>
        <v>17414.369548302977</v>
      </c>
      <c r="S78" s="237">
        <f>N78/Inflation!$G80*Inflation!$F80</f>
        <v>24806.115008768022</v>
      </c>
      <c r="T78" s="237">
        <f>O78/Inflation!$G80*Inflation!$F80</f>
        <v>59435.130790406307</v>
      </c>
      <c r="U78" s="37"/>
    </row>
    <row r="79" spans="1:21">
      <c r="A79" s="239">
        <v>1939</v>
      </c>
      <c r="B79" s="236">
        <f t="shared" si="0"/>
        <v>1.3175891370728166E-2</v>
      </c>
      <c r="C79" s="236">
        <v>0.98682410862927183</v>
      </c>
      <c r="D79" s="236">
        <v>0.9655117460153656</v>
      </c>
      <c r="E79" s="236">
        <v>0.89243401415496482</v>
      </c>
      <c r="F79" s="235">
        <f t="shared" si="1"/>
        <v>9.4390094474307018E-2</v>
      </c>
      <c r="G79" s="235">
        <f t="shared" si="2"/>
        <v>0.62724786330914473</v>
      </c>
      <c r="H79" s="236">
        <v>0.37275213669085522</v>
      </c>
      <c r="I79" s="236">
        <v>0.26107507874063013</v>
      </c>
      <c r="J79" s="236">
        <v>0.1209494061572112</v>
      </c>
      <c r="K79" s="247">
        <v>5072.0216620131678</v>
      </c>
      <c r="L79" s="248">
        <v>199.76157315838861</v>
      </c>
      <c r="M79" s="247">
        <v>47230.647298229393</v>
      </c>
      <c r="N79" s="247">
        <v>67222.02574027644</v>
      </c>
      <c r="O79" s="247">
        <v>164322.71881928778</v>
      </c>
      <c r="P79" s="237">
        <f>K79/Inflation!$G81*Inflation!$F81</f>
        <v>2375.8630504768903</v>
      </c>
      <c r="Q79" s="238">
        <f>L79/Inflation!$G81*Inflation!$F81</f>
        <v>93.573366243032325</v>
      </c>
      <c r="R79" s="237">
        <f>M79/Inflation!$G81*Inflation!$F81</f>
        <v>22124.028098379611</v>
      </c>
      <c r="S79" s="237">
        <f>N79/Inflation!$G81*Inflation!$F81</f>
        <v>31488.49468263856</v>
      </c>
      <c r="T79" s="237">
        <f>O79/Inflation!$G81*Inflation!$F81</f>
        <v>76972.911791881023</v>
      </c>
      <c r="U79" s="37"/>
    </row>
    <row r="80" spans="1:21">
      <c r="A80" s="239">
        <v>1938</v>
      </c>
      <c r="B80" s="236">
        <f t="shared" si="0"/>
        <v>2.2613839502775956E-2</v>
      </c>
      <c r="C80" s="236">
        <v>0.97738616049722404</v>
      </c>
      <c r="D80" s="236">
        <v>0.94889845541592865</v>
      </c>
      <c r="E80" s="236">
        <v>0.86101572134698368</v>
      </c>
      <c r="F80" s="235">
        <f t="shared" si="1"/>
        <v>0.11637043915024037</v>
      </c>
      <c r="G80" s="235">
        <f t="shared" si="2"/>
        <v>0.58428708980137589</v>
      </c>
      <c r="H80" s="236">
        <v>0.41571291019862405</v>
      </c>
      <c r="I80" s="236">
        <v>0.28666754798507488</v>
      </c>
      <c r="J80" s="236">
        <v>0.13032813964190865</v>
      </c>
      <c r="K80" s="247">
        <v>4762.7135093167699</v>
      </c>
      <c r="L80" s="248">
        <v>196.3</v>
      </c>
      <c r="M80" s="247">
        <v>49348.047557504615</v>
      </c>
      <c r="N80" s="247">
        <v>69140.974932087425</v>
      </c>
      <c r="O80" s="247">
        <v>165623.31777442445</v>
      </c>
      <c r="P80" s="237">
        <f>K80/Inflation!$G82*Inflation!$F82</f>
        <v>2387.14357053093</v>
      </c>
      <c r="Q80" s="238">
        <f>L80/Inflation!$G82*Inflation!$F82</f>
        <v>98.388509403002814</v>
      </c>
      <c r="R80" s="237">
        <f>M80/Inflation!$G82*Inflation!$F82</f>
        <v>24733.982889105311</v>
      </c>
      <c r="S80" s="237">
        <f>N80/Inflation!$G82*Inflation!$F82</f>
        <v>34654.495477526572</v>
      </c>
      <c r="T80" s="237">
        <f>O80/Inflation!$G82*Inflation!$F82</f>
        <v>83012.895355096698</v>
      </c>
      <c r="U80" s="37"/>
    </row>
    <row r="81" spans="1:21">
      <c r="A81" s="239">
        <v>1937</v>
      </c>
      <c r="B81" s="236">
        <f t="shared" si="0"/>
        <v>1.3060191372953334E-2</v>
      </c>
      <c r="C81" s="236">
        <v>0.98693980862704667</v>
      </c>
      <c r="D81" s="236">
        <v>0.96766414872635598</v>
      </c>
      <c r="E81" s="236">
        <v>0.89697106184188291</v>
      </c>
      <c r="F81" s="235">
        <f t="shared" si="1"/>
        <v>8.9968746785163756E-2</v>
      </c>
      <c r="G81" s="235">
        <f t="shared" si="2"/>
        <v>0.58047504347359613</v>
      </c>
      <c r="H81" s="236">
        <v>0.41952495652640392</v>
      </c>
      <c r="I81" s="236">
        <v>0.29082614644763516</v>
      </c>
      <c r="J81" s="236">
        <v>0.13186177372254076</v>
      </c>
      <c r="K81" s="247">
        <v>4294.8686829457738</v>
      </c>
      <c r="L81" s="248">
        <v>176.94</v>
      </c>
      <c r="M81" s="247">
        <v>44916.611580584555</v>
      </c>
      <c r="N81" s="247">
        <v>63265.387496176132</v>
      </c>
      <c r="O81" s="247">
        <v>151429.42707304168</v>
      </c>
      <c r="P81" s="237">
        <f>K81/Inflation!$G83*Inflation!$F83</f>
        <v>2445.4134833266435</v>
      </c>
      <c r="Q81" s="238">
        <f>L81/Inflation!$G83*Inflation!$F83</f>
        <v>100.74614468609106</v>
      </c>
      <c r="R81" s="237">
        <f>M81/Inflation!$G83*Inflation!$F83</f>
        <v>25574.632356202805</v>
      </c>
      <c r="S81" s="237">
        <f>N81/Inflation!$G83*Inflation!$F83</f>
        <v>36022.063311356258</v>
      </c>
      <c r="T81" s="237">
        <f>O81/Inflation!$G83*Inflation!$F83</f>
        <v>86220.927826565676</v>
      </c>
      <c r="U81" s="37"/>
    </row>
    <row r="82" spans="1:21">
      <c r="A82" s="239">
        <v>1936</v>
      </c>
      <c r="B82" s="236">
        <f t="shared" si="0"/>
        <v>7.780522118392863E-3</v>
      </c>
      <c r="C82" s="236">
        <v>0.99221947788160714</v>
      </c>
      <c r="D82" s="236">
        <v>0.97989414378122575</v>
      </c>
      <c r="E82" s="236">
        <v>0.91332206483937028</v>
      </c>
      <c r="F82" s="235">
        <f t="shared" si="1"/>
        <v>7.8897413042236852E-2</v>
      </c>
      <c r="G82" s="235">
        <f t="shared" si="2"/>
        <v>0.56675933122680966</v>
      </c>
      <c r="H82" s="236">
        <v>0.43324066877319034</v>
      </c>
      <c r="I82" s="236">
        <v>0.30650946844536409</v>
      </c>
      <c r="J82" s="236">
        <v>0.13659203714019885</v>
      </c>
      <c r="K82" s="247">
        <v>3575.277953099966</v>
      </c>
      <c r="L82" s="248">
        <v>147.28</v>
      </c>
      <c r="M82" s="247">
        <v>38456.290904913527</v>
      </c>
      <c r="N82" s="247">
        <v>55085.982191536852</v>
      </c>
      <c r="O82" s="247">
        <v>128502.74353578457</v>
      </c>
      <c r="P82" s="237">
        <f>K82/Inflation!$G84*Inflation!$F84</f>
        <v>2558.8657496026499</v>
      </c>
      <c r="Q82" s="238">
        <f>L82/Inflation!$G84*Inflation!$F84</f>
        <v>105.40991568913157</v>
      </c>
      <c r="R82" s="237">
        <f>M82/Inflation!$G84*Inflation!$F84</f>
        <v>27523.590317786879</v>
      </c>
      <c r="S82" s="237">
        <f>N82/Inflation!$G84*Inflation!$F84</f>
        <v>39425.643254093578</v>
      </c>
      <c r="T82" s="237">
        <f>O82/Inflation!$G84*Inflation!$F84</f>
        <v>91970.826737704687</v>
      </c>
      <c r="U82" s="37"/>
    </row>
    <row r="83" spans="1:21">
      <c r="A83" s="239">
        <v>1935</v>
      </c>
      <c r="B83" s="236">
        <f t="shared" si="0"/>
        <v>7.9677565755984503E-3</v>
      </c>
      <c r="C83" s="236">
        <v>0.99203224342440155</v>
      </c>
      <c r="D83" s="236">
        <v>0.97641221472715534</v>
      </c>
      <c r="E83" s="236">
        <v>0.89932156124653995</v>
      </c>
      <c r="F83" s="235">
        <f t="shared" si="1"/>
        <v>9.2710682177861603E-2</v>
      </c>
      <c r="G83" s="235">
        <f t="shared" si="2"/>
        <v>0.5391765505798557</v>
      </c>
      <c r="H83" s="236">
        <v>0.4608234494201443</v>
      </c>
      <c r="I83" s="236">
        <v>0.32459608814426594</v>
      </c>
      <c r="J83" s="236">
        <v>0.14654392475903846</v>
      </c>
      <c r="K83" s="247">
        <v>3188.4409319013798</v>
      </c>
      <c r="L83" s="248">
        <v>131.52000000000001</v>
      </c>
      <c r="M83" s="247">
        <v>36325.880878364158</v>
      </c>
      <c r="N83" s="247">
        <v>51601.302393245467</v>
      </c>
      <c r="O83" s="247">
        <v>120003.97602769452</v>
      </c>
      <c r="P83" s="237">
        <f>K83/Inflation!$G85*Inflation!$F85</f>
        <v>2457.7164117801876</v>
      </c>
      <c r="Q83" s="238">
        <f>L83/Inflation!$G85*Inflation!$F85</f>
        <v>101.37834426952097</v>
      </c>
      <c r="R83" s="237">
        <f>M83/Inflation!$G85*Inflation!$F85</f>
        <v>28000.742530264673</v>
      </c>
      <c r="S83" s="237">
        <f>N83/Inflation!$G85*Inflation!$F85</f>
        <v>39775.354309444148</v>
      </c>
      <c r="T83" s="237">
        <f>O83/Inflation!$G85*Inflation!$F85</f>
        <v>92501.554101634378</v>
      </c>
      <c r="U83" s="37"/>
    </row>
    <row r="84" spans="1:21">
      <c r="A84" s="239">
        <v>1934</v>
      </c>
      <c r="B84" s="236">
        <f t="shared" si="0"/>
        <v>9.6504138106371373E-3</v>
      </c>
      <c r="C84" s="236">
        <v>0.99034958618936286</v>
      </c>
      <c r="D84" s="236">
        <v>0.97126143735286974</v>
      </c>
      <c r="E84" s="236">
        <v>0.88205526173651305</v>
      </c>
      <c r="F84" s="235">
        <f t="shared" si="1"/>
        <v>0.10829432445284981</v>
      </c>
      <c r="G84" s="235">
        <f t="shared" si="2"/>
        <v>0.5444779220639252</v>
      </c>
      <c r="H84" s="236">
        <v>0.4555220779360748</v>
      </c>
      <c r="I84" s="236">
        <v>0.32124585972780062</v>
      </c>
      <c r="J84" s="236">
        <v>0.14658911987409554</v>
      </c>
      <c r="K84" s="247">
        <v>3319.3531964411259</v>
      </c>
      <c r="L84" s="248">
        <v>136.91999999999999</v>
      </c>
      <c r="M84" s="247">
        <v>37414.274989185389</v>
      </c>
      <c r="N84" s="247">
        <v>53148.474819674426</v>
      </c>
      <c r="O84" s="247">
        <v>124297.73352470133</v>
      </c>
      <c r="P84" s="237">
        <f>K84/Inflation!$G86*Inflation!$F86</f>
        <v>2341.1430653692451</v>
      </c>
      <c r="Q84" s="238">
        <f>L84/Inflation!$G86*Inflation!$F86</f>
        <v>96.569810303415977</v>
      </c>
      <c r="R84" s="237">
        <f>M84/Inflation!$G86*Inflation!$F86</f>
        <v>26388.32484914895</v>
      </c>
      <c r="S84" s="237">
        <f>N84/Inflation!$G86*Inflation!$F86</f>
        <v>37485.671423107218</v>
      </c>
      <c r="T84" s="237">
        <f>O84/Inflation!$G86*Inflation!$F86</f>
        <v>87667.313377336817</v>
      </c>
      <c r="U84" s="37"/>
    </row>
    <row r="85" spans="1:21">
      <c r="A85" s="239">
        <v>1933</v>
      </c>
      <c r="B85" s="236">
        <f t="shared" ref="B85:B99" si="3">1-C85</f>
        <v>1.2118922115993525E-2</v>
      </c>
      <c r="C85" s="236">
        <v>0.98788107788400648</v>
      </c>
      <c r="D85" s="236">
        <v>0.96639117040868139</v>
      </c>
      <c r="E85" s="236">
        <v>0.86071392641548872</v>
      </c>
      <c r="F85" s="235">
        <f t="shared" ref="F85:F103" si="4">1-B85-E85</f>
        <v>0.12716715146851776</v>
      </c>
      <c r="G85" s="235">
        <f t="shared" ref="G85:G99" si="5">1-H85</f>
        <v>0.55737973499786464</v>
      </c>
      <c r="H85" s="236">
        <v>0.44262026500213542</v>
      </c>
      <c r="I85" s="236">
        <v>0.31216690332681091</v>
      </c>
      <c r="J85" s="236">
        <v>0.14142381155133824</v>
      </c>
      <c r="K85" s="247">
        <v>3571.3247407694544</v>
      </c>
      <c r="L85" s="248">
        <v>147.41</v>
      </c>
      <c r="M85" s="247">
        <v>39347.64524322925</v>
      </c>
      <c r="N85" s="247">
        <v>56030.021197937618</v>
      </c>
      <c r="O85" s="247">
        <v>131063.57541778074</v>
      </c>
      <c r="P85" s="237">
        <f>K85/Inflation!$G87*Inflation!$F87</f>
        <v>2418.1044890306925</v>
      </c>
      <c r="Q85" s="238">
        <f>L85/Inflation!$G87*Inflation!$F87</f>
        <v>99.809680889230847</v>
      </c>
      <c r="R85" s="237">
        <f>M85/Inflation!$G87*Inflation!$F87</f>
        <v>26641.855474319065</v>
      </c>
      <c r="S85" s="237">
        <f>N85/Inflation!$G87*Inflation!$F87</f>
        <v>37937.307753768364</v>
      </c>
      <c r="T85" s="237">
        <f>O85/Inflation!$G87*Inflation!$F87</f>
        <v>88741.697569027456</v>
      </c>
      <c r="U85" s="37"/>
    </row>
    <row r="86" spans="1:21">
      <c r="A86" s="239">
        <v>1932</v>
      </c>
      <c r="B86" s="236">
        <f t="shared" si="3"/>
        <v>1.2172659810524178E-2</v>
      </c>
      <c r="C86" s="236">
        <v>0.98782734018947582</v>
      </c>
      <c r="D86" s="236">
        <v>0.96725085204361927</v>
      </c>
      <c r="E86" s="236">
        <v>0.86651441366015092</v>
      </c>
      <c r="F86" s="235">
        <f t="shared" si="4"/>
        <v>0.1213129265293249</v>
      </c>
      <c r="G86" s="235">
        <f t="shared" si="5"/>
        <v>0.57187534002346352</v>
      </c>
      <c r="H86" s="236">
        <v>0.42812465997653648</v>
      </c>
      <c r="I86" s="236">
        <v>0.30320717086215976</v>
      </c>
      <c r="J86" s="236">
        <v>0.139863646494648</v>
      </c>
      <c r="K86" s="247">
        <v>3722.0377596277358</v>
      </c>
      <c r="L86" s="248">
        <v>153.57499999999999</v>
      </c>
      <c r="M86" s="247">
        <v>39783.458629441215</v>
      </c>
      <c r="N86" s="247">
        <v>56896.678775805165</v>
      </c>
      <c r="O86" s="247">
        <v>135511.49485583825</v>
      </c>
      <c r="P86" s="237">
        <f>K86/Inflation!$G88*Inflation!$F88</f>
        <v>2421.8647337718862</v>
      </c>
      <c r="Q86" s="238">
        <f>L86/Inflation!$G88*Inflation!$F88</f>
        <v>99.92856078016176</v>
      </c>
      <c r="R86" s="237">
        <f>M86/Inflation!$G88*Inflation!$F88</f>
        <v>25886.399242696847</v>
      </c>
      <c r="S86" s="237">
        <f>N86/Inflation!$G88*Inflation!$F88</f>
        <v>37021.671647321418</v>
      </c>
      <c r="T86" s="237">
        <f>O86/Inflation!$G88*Inflation!$F88</f>
        <v>88174.954583182247</v>
      </c>
      <c r="U86" s="37"/>
    </row>
    <row r="87" spans="1:21">
      <c r="A87" s="239">
        <v>1931</v>
      </c>
      <c r="B87" s="236">
        <f t="shared" si="3"/>
        <v>1.3284036306759783E-2</v>
      </c>
      <c r="C87" s="236">
        <v>0.98671596369324022</v>
      </c>
      <c r="D87" s="236">
        <v>0.96645663299338436</v>
      </c>
      <c r="E87" s="236">
        <v>0.87297266162710541</v>
      </c>
      <c r="F87" s="235">
        <f t="shared" si="4"/>
        <v>0.11374330206613481</v>
      </c>
      <c r="G87" s="235">
        <f t="shared" si="5"/>
        <v>0.59505196815121786</v>
      </c>
      <c r="H87" s="236">
        <v>0.4049480318487822</v>
      </c>
      <c r="I87" s="236">
        <v>0.28942272836047844</v>
      </c>
      <c r="J87" s="236">
        <v>0.13843786760697649</v>
      </c>
      <c r="K87" s="247">
        <v>4143.7816612938414</v>
      </c>
      <c r="L87" s="248">
        <v>170.96</v>
      </c>
      <c r="M87" s="247">
        <v>42022.035482406136</v>
      </c>
      <c r="N87" s="247">
        <v>60640.758198575946</v>
      </c>
      <c r="O87" s="247">
        <v>149534.89620234465</v>
      </c>
      <c r="P87" s="237">
        <f>K87/Inflation!$G89*Inflation!$F89</f>
        <v>2469.7980663642807</v>
      </c>
      <c r="Q87" s="238">
        <f>L87/Inflation!$G89*Inflation!$F89</f>
        <v>101.89645882399113</v>
      </c>
      <c r="R87" s="237">
        <f>M87/Inflation!$G89*Inflation!$F89</f>
        <v>25046.189800147935</v>
      </c>
      <c r="S87" s="237">
        <f>N87/Inflation!$G89*Inflation!$F89</f>
        <v>36143.416710556834</v>
      </c>
      <c r="T87" s="237">
        <f>O87/Inflation!$G89*Inflation!$F89</f>
        <v>89126.558221993444</v>
      </c>
      <c r="U87" s="37"/>
    </row>
    <row r="88" spans="1:21">
      <c r="A88" s="239">
        <v>1930</v>
      </c>
      <c r="B88" s="236">
        <f t="shared" si="3"/>
        <v>1.4895692901668811E-2</v>
      </c>
      <c r="C88" s="236">
        <v>0.98510430709833119</v>
      </c>
      <c r="D88" s="236">
        <v>0.96700019249063773</v>
      </c>
      <c r="E88" s="236">
        <v>0.87890599462638919</v>
      </c>
      <c r="F88" s="235">
        <f t="shared" si="4"/>
        <v>0.106198312471942</v>
      </c>
      <c r="G88" s="235">
        <f t="shared" si="5"/>
        <v>0.59646792393130321</v>
      </c>
      <c r="H88" s="236">
        <v>0.40353207606869679</v>
      </c>
      <c r="I88" s="236">
        <v>0.29295943339620029</v>
      </c>
      <c r="J88" s="236">
        <v>0.14388651179861445</v>
      </c>
      <c r="K88" s="247">
        <v>4451.5056707078611</v>
      </c>
      <c r="L88" s="248">
        <v>182.12</v>
      </c>
      <c r="M88" s="247">
        <v>45190.926847252915</v>
      </c>
      <c r="N88" s="247">
        <v>66310.031178936013</v>
      </c>
      <c r="O88" s="247">
        <v>168405.79352174432</v>
      </c>
      <c r="P88" s="237">
        <f>K88/Inflation!$G90*Inflation!$F90</f>
        <v>2533.8148946387719</v>
      </c>
      <c r="Q88" s="238">
        <f>L88/Inflation!$G90*Inflation!$F90</f>
        <v>103.66343496946143</v>
      </c>
      <c r="R88" s="237">
        <f>M88/Inflation!$G90*Inflation!$F90</f>
        <v>25722.856942894199</v>
      </c>
      <c r="S88" s="237">
        <f>N88/Inflation!$G90*Inflation!$F90</f>
        <v>37743.9358935899</v>
      </c>
      <c r="T88" s="237">
        <f>O88/Inflation!$G90*Inflation!$F90</f>
        <v>95857.253597748131</v>
      </c>
      <c r="U88" s="37"/>
    </row>
    <row r="89" spans="1:21">
      <c r="A89" s="239">
        <v>1929</v>
      </c>
      <c r="B89" s="236">
        <f t="shared" si="3"/>
        <v>1.0635761341063033E-2</v>
      </c>
      <c r="C89" s="236">
        <v>0.98936423865893697</v>
      </c>
      <c r="D89" s="236">
        <v>0.9757405353927977</v>
      </c>
      <c r="E89" s="236">
        <v>0.8988860122217277</v>
      </c>
      <c r="F89" s="235">
        <f t="shared" si="4"/>
        <v>9.0478226437209264E-2</v>
      </c>
      <c r="G89" s="235">
        <f t="shared" si="5"/>
        <v>0.59205291429106954</v>
      </c>
      <c r="H89" s="236">
        <v>0.40794708570893046</v>
      </c>
      <c r="I89" s="236">
        <v>0.2998052721620999</v>
      </c>
      <c r="J89" s="236">
        <v>0.1513525262914085</v>
      </c>
      <c r="K89" s="247">
        <v>4317.0270734640781</v>
      </c>
      <c r="L89" s="248">
        <v>175.88</v>
      </c>
      <c r="M89" s="247">
        <v>44452.117898961624</v>
      </c>
      <c r="N89" s="247">
        <v>66060.490938496398</v>
      </c>
      <c r="O89" s="247">
        <v>172661.29782888317</v>
      </c>
      <c r="P89" s="237">
        <f>K89/Inflation!$G91*Inflation!$F91</f>
        <v>2486.7563669830065</v>
      </c>
      <c r="Q89" s="238">
        <f>L89/Inflation!$G91*Inflation!$F91</f>
        <v>101.31294114725466</v>
      </c>
      <c r="R89" s="237">
        <f>M89/Inflation!$G91*Inflation!$F91</f>
        <v>25605.951811282266</v>
      </c>
      <c r="S89" s="237">
        <f>N89/Inflation!$G91*Inflation!$F91</f>
        <v>38053.119346205574</v>
      </c>
      <c r="T89" s="237">
        <f>O89/Inflation!$G91*Inflation!$F91</f>
        <v>99458.857774313452</v>
      </c>
      <c r="U89" s="37"/>
    </row>
    <row r="90" spans="1:21">
      <c r="A90" s="239">
        <v>1928</v>
      </c>
      <c r="B90" s="236">
        <f t="shared" si="3"/>
        <v>8.5174993046644998E-3</v>
      </c>
      <c r="C90" s="236">
        <v>0.9914825006953355</v>
      </c>
      <c r="D90" s="236">
        <v>0.97765283256732449</v>
      </c>
      <c r="E90" s="236">
        <v>0.90286979124324274</v>
      </c>
      <c r="F90" s="235">
        <f t="shared" si="4"/>
        <v>8.8612709452092764E-2</v>
      </c>
      <c r="G90" s="235">
        <f t="shared" si="5"/>
        <v>0.58141804282534526</v>
      </c>
      <c r="H90" s="236">
        <v>0.4185819571746548</v>
      </c>
      <c r="I90" s="236">
        <v>0.31150129440096058</v>
      </c>
      <c r="J90" s="236">
        <v>0.16110920285814509</v>
      </c>
      <c r="K90" s="247">
        <v>3988.5590294900876</v>
      </c>
      <c r="L90" s="248">
        <v>161.76</v>
      </c>
      <c r="M90" s="247">
        <v>42305.92208891896</v>
      </c>
      <c r="N90" s="247">
        <v>63708.069974688115</v>
      </c>
      <c r="O90" s="247">
        <v>170890.43826957705</v>
      </c>
      <c r="P90" s="237">
        <f>K90/Inflation!$G92*Inflation!$F92</f>
        <v>2437.6978487396086</v>
      </c>
      <c r="Q90" s="238">
        <f>L90/Inflation!$G92*Inflation!$F92</f>
        <v>98.863273953483571</v>
      </c>
      <c r="R90" s="237">
        <f>M90/Inflation!$G92*Inflation!$F92</f>
        <v>25856.218875689461</v>
      </c>
      <c r="S90" s="237">
        <f>N90/Inflation!$G92*Inflation!$F92</f>
        <v>38936.624474253789</v>
      </c>
      <c r="T90" s="237">
        <f>O90/Inflation!$G92*Inflation!$F92</f>
        <v>104443.54732119232</v>
      </c>
      <c r="U90" s="37"/>
    </row>
    <row r="91" spans="1:21">
      <c r="A91" s="239">
        <v>1927</v>
      </c>
      <c r="B91" s="236">
        <f t="shared" si="3"/>
        <v>1.3315890421267906E-2</v>
      </c>
      <c r="C91" s="236">
        <v>0.98668410957873209</v>
      </c>
      <c r="D91" s="236">
        <v>0.96526697110475401</v>
      </c>
      <c r="E91" s="236">
        <v>0.88609070610173657</v>
      </c>
      <c r="F91" s="235">
        <f t="shared" si="4"/>
        <v>0.10059340347699552</v>
      </c>
      <c r="G91" s="235">
        <f t="shared" si="5"/>
        <v>0.57841008666193316</v>
      </c>
      <c r="H91" s="236">
        <v>0.42158991333806684</v>
      </c>
      <c r="I91" s="236">
        <v>0.31558518094651811</v>
      </c>
      <c r="J91" s="236">
        <v>0.16442394511420366</v>
      </c>
      <c r="K91" s="247">
        <v>3723.7649737649735</v>
      </c>
      <c r="L91" s="248">
        <v>150.45500000000001</v>
      </c>
      <c r="M91" s="247">
        <v>39758.306724286202</v>
      </c>
      <c r="N91" s="247">
        <v>60110.9819104075</v>
      </c>
      <c r="O91" s="247">
        <v>161563.26965982385</v>
      </c>
      <c r="P91" s="237">
        <f>K91/Inflation!$G93*Inflation!$F93</f>
        <v>2275.8629867687509</v>
      </c>
      <c r="Q91" s="238">
        <f>L91/Inflation!$G93*Inflation!$F93</f>
        <v>91.953968117404628</v>
      </c>
      <c r="R91" s="237">
        <f>M91/Inflation!$G93*Inflation!$F93</f>
        <v>24299.186261187777</v>
      </c>
      <c r="S91" s="237">
        <f>N91/Inflation!$G93*Inflation!$F93</f>
        <v>36738.182939054845</v>
      </c>
      <c r="T91" s="237">
        <f>O91/Inflation!$G93*Inflation!$F93</f>
        <v>98743.037767060508</v>
      </c>
      <c r="U91" s="37"/>
    </row>
    <row r="92" spans="1:21">
      <c r="A92" s="239">
        <v>1926</v>
      </c>
      <c r="B92" s="236">
        <f t="shared" si="3"/>
        <v>1.0350776804425976E-2</v>
      </c>
      <c r="C92" s="236">
        <v>0.98964922319557402</v>
      </c>
      <c r="D92" s="236">
        <v>0.97216368032187805</v>
      </c>
      <c r="E92" s="236">
        <v>0.8970986217268877</v>
      </c>
      <c r="F92" s="235">
        <f t="shared" si="4"/>
        <v>9.2550601468686322E-2</v>
      </c>
      <c r="G92" s="235">
        <f t="shared" si="5"/>
        <v>0.58728283903829337</v>
      </c>
      <c r="H92" s="236">
        <v>0.41271716096170663</v>
      </c>
      <c r="I92" s="236">
        <v>0.31441707534163216</v>
      </c>
      <c r="J92" s="236">
        <v>0.16825504933554952</v>
      </c>
      <c r="K92" s="247">
        <v>3700.9224954621181</v>
      </c>
      <c r="L92" s="248">
        <v>148.84</v>
      </c>
      <c r="M92" s="247">
        <v>38771.7305556926</v>
      </c>
      <c r="N92" s="247">
        <v>59624.483916731042</v>
      </c>
      <c r="O92" s="247">
        <v>164285.63847899192</v>
      </c>
      <c r="P92" s="237">
        <f>K92/Inflation!$G94*Inflation!$F94</f>
        <v>2347.8545777841355</v>
      </c>
      <c r="Q92" s="238">
        <f>L92/Inflation!$G94*Inflation!$F94</f>
        <v>94.423667554744583</v>
      </c>
      <c r="R92" s="237">
        <f>M92/Inflation!$G94*Inflation!$F94</f>
        <v>24596.67425767838</v>
      </c>
      <c r="S92" s="237">
        <f>N92/Inflation!$G94*Inflation!$F94</f>
        <v>37825.600963965517</v>
      </c>
      <c r="T92" s="237">
        <f>O92/Inflation!$G94*Inflation!$F94</f>
        <v>104222.33614458</v>
      </c>
      <c r="U92" s="37"/>
    </row>
    <row r="93" spans="1:21">
      <c r="A93" s="239">
        <v>1925</v>
      </c>
      <c r="B93" s="236">
        <f t="shared" si="3"/>
        <v>8.4874580157933144E-3</v>
      </c>
      <c r="C93" s="236">
        <v>0.99151254198420669</v>
      </c>
      <c r="D93" s="236">
        <v>0.97377349821531001</v>
      </c>
      <c r="E93" s="236">
        <v>0.89273497116967659</v>
      </c>
      <c r="F93" s="235">
        <f t="shared" si="4"/>
        <v>9.8777570814530091E-2</v>
      </c>
      <c r="G93" s="235">
        <f t="shared" si="5"/>
        <v>0.57204502259445567</v>
      </c>
      <c r="H93" s="236">
        <v>0.42795497740554433</v>
      </c>
      <c r="I93" s="236">
        <v>0.3215237417134123</v>
      </c>
      <c r="J93" s="236">
        <v>0.16513429950897188</v>
      </c>
      <c r="K93" s="247">
        <v>3151.3719016532855</v>
      </c>
      <c r="L93" s="248">
        <v>125.995</v>
      </c>
      <c r="M93" s="247">
        <v>34701.903105756908</v>
      </c>
      <c r="N93" s="247">
        <v>52958.453210513842</v>
      </c>
      <c r="O93" s="247">
        <v>142989.63033223126</v>
      </c>
      <c r="P93" s="237">
        <f>K93/Inflation!$G95*Inflation!$F95</f>
        <v>2632.9744033546576</v>
      </c>
      <c r="Q93" s="238">
        <f>L93/Inflation!$G95*Inflation!$F95</f>
        <v>105.26894962052256</v>
      </c>
      <c r="R93" s="237">
        <f>M93/Inflation!$G95*Inflation!$F95</f>
        <v>28993.475056757641</v>
      </c>
      <c r="S93" s="237">
        <f>N93/Inflation!$G95*Inflation!$F95</f>
        <v>44246.84108891926</v>
      </c>
      <c r="T93" s="237">
        <f>O93/Inflation!$G95*Inflation!$F95</f>
        <v>119467.98040954638</v>
      </c>
      <c r="U93" s="37"/>
    </row>
    <row r="94" spans="1:21">
      <c r="A94" s="239">
        <v>1924</v>
      </c>
      <c r="B94" s="236">
        <f t="shared" si="3"/>
        <v>3.9045924886172978E-3</v>
      </c>
      <c r="C94" s="236">
        <v>0.9960954075113827</v>
      </c>
      <c r="D94" s="236">
        <v>0.98373021369172164</v>
      </c>
      <c r="E94" s="236">
        <v>0.92031127198805296</v>
      </c>
      <c r="F94" s="235">
        <f t="shared" si="4"/>
        <v>7.5784135523329743E-2</v>
      </c>
      <c r="G94" s="235">
        <f t="shared" si="5"/>
        <v>0.59352361880329552</v>
      </c>
      <c r="H94" s="236">
        <v>0.40647638119670448</v>
      </c>
      <c r="I94" s="236">
        <v>0.30559416297330416</v>
      </c>
      <c r="J94" s="236">
        <v>0.16041243230741928</v>
      </c>
      <c r="K94" s="247">
        <v>2921.6631743707558</v>
      </c>
      <c r="L94" s="248">
        <v>115.73</v>
      </c>
      <c r="M94" s="247">
        <v>30859.842007999745</v>
      </c>
      <c r="N94" s="247">
        <v>47271.480918600908</v>
      </c>
      <c r="O94" s="247">
        <v>131548.94176723732</v>
      </c>
      <c r="P94" s="237">
        <f>K94/Inflation!$G96*Inflation!$F96</f>
        <v>2614.3672595757766</v>
      </c>
      <c r="Q94" s="238">
        <f>L94/Inflation!$G96*Inflation!$F96</f>
        <v>103.5577015190561</v>
      </c>
      <c r="R94" s="237">
        <f>M94/Inflation!$G96*Inflation!$F96</f>
        <v>27614.052601656149</v>
      </c>
      <c r="S94" s="237">
        <f>N94/Inflation!$G96*Inflation!$F96</f>
        <v>42299.541271340429</v>
      </c>
      <c r="T94" s="237">
        <f>O94/Inflation!$G96*Inflation!$F96</f>
        <v>117712.83199411781</v>
      </c>
      <c r="U94" s="37"/>
    </row>
    <row r="95" spans="1:21">
      <c r="A95" s="239">
        <v>1923</v>
      </c>
      <c r="B95" s="236">
        <f t="shared" si="3"/>
        <v>2.8404771022210173E-3</v>
      </c>
      <c r="C95" s="236">
        <v>0.99715952289777898</v>
      </c>
      <c r="D95" s="236">
        <v>0.98912075941664601</v>
      </c>
      <c r="E95" s="236">
        <v>0.92948476626381515</v>
      </c>
      <c r="F95" s="235">
        <f t="shared" si="4"/>
        <v>6.7674756633963828E-2</v>
      </c>
      <c r="G95" s="235">
        <f t="shared" si="5"/>
        <v>0.57820780023915097</v>
      </c>
      <c r="H95" s="236">
        <v>0.42179219976084903</v>
      </c>
      <c r="I95" s="236">
        <v>0.32586860834219533</v>
      </c>
      <c r="J95" s="236">
        <v>0.17115316683423676</v>
      </c>
      <c r="K95" s="247">
        <v>2536.052792498981</v>
      </c>
      <c r="L95" s="248">
        <v>99.534999999999997</v>
      </c>
      <c r="M95" s="247">
        <v>27764.601182901271</v>
      </c>
      <c r="N95" s="247">
        <v>43560.136345680083</v>
      </c>
      <c r="O95" s="247">
        <v>120572.57986420776</v>
      </c>
      <c r="P95" s="237">
        <f>K95/Inflation!$G97*Inflation!$F97</f>
        <v>2593.8267800367203</v>
      </c>
      <c r="Q95" s="238">
        <f>L95/Inflation!$G97*Inflation!$F97</f>
        <v>101.80251346288119</v>
      </c>
      <c r="R95" s="237">
        <f>M95/Inflation!$G97*Inflation!$F97</f>
        <v>28397.108411250651</v>
      </c>
      <c r="S95" s="237">
        <f>N95/Inflation!$G97*Inflation!$F97</f>
        <v>44552.482712372905</v>
      </c>
      <c r="T95" s="237">
        <f>O95/Inflation!$G97*Inflation!$F97</f>
        <v>123319.35183483527</v>
      </c>
      <c r="U95" s="37"/>
    </row>
    <row r="96" spans="1:21">
      <c r="A96" s="239">
        <v>1922</v>
      </c>
      <c r="B96" s="236">
        <f t="shared" si="3"/>
        <v>5.5924371822735353E-4</v>
      </c>
      <c r="C96" s="236">
        <v>0.99944075628177265</v>
      </c>
      <c r="D96" s="236">
        <v>0.99514492767426388</v>
      </c>
      <c r="E96" s="236">
        <v>0.93383904573000065</v>
      </c>
      <c r="F96" s="235">
        <f t="shared" si="4"/>
        <v>6.5601710551771997E-2</v>
      </c>
      <c r="G96" s="235">
        <f t="shared" si="5"/>
        <v>0.5947516214781885</v>
      </c>
      <c r="H96" s="236">
        <v>0.4052483785218115</v>
      </c>
      <c r="I96" s="236">
        <v>0.31340038983749902</v>
      </c>
      <c r="J96" s="236">
        <v>0.16557762991811956</v>
      </c>
      <c r="K96" s="247">
        <v>2289.3683616398994</v>
      </c>
      <c r="L96" s="248">
        <v>89.234999999999999</v>
      </c>
      <c r="M96" s="247">
        <v>23988.424426236117</v>
      </c>
      <c r="N96" s="247">
        <v>37541.547635498267</v>
      </c>
      <c r="O96" s="247">
        <v>103196.78602301073</v>
      </c>
      <c r="P96" s="237">
        <f>K96/Inflation!$G98*Inflation!$F98</f>
        <v>2549.9181274430439</v>
      </c>
      <c r="Q96" s="238">
        <f>L96/Inflation!$G98*Inflation!$F98</f>
        <v>99.390708771474962</v>
      </c>
      <c r="R96" s="237">
        <f>M96/Inflation!$G98*Inflation!$F98</f>
        <v>26718.512982961511</v>
      </c>
      <c r="S96" s="237">
        <f>N96/Inflation!$G98*Inflation!$F98</f>
        <v>41814.097919765372</v>
      </c>
      <c r="T96" s="237">
        <f>O96/Inflation!$G98*Inflation!$F98</f>
        <v>114941.46585717799</v>
      </c>
      <c r="U96" s="37"/>
    </row>
    <row r="97" spans="1:21">
      <c r="A97" s="239">
        <v>1921</v>
      </c>
      <c r="B97" s="236">
        <f t="shared" si="3"/>
        <v>1.9313141463354055E-3</v>
      </c>
      <c r="C97" s="236">
        <v>0.99806868585366459</v>
      </c>
      <c r="D97" s="236">
        <v>0.99405423607815058</v>
      </c>
      <c r="E97" s="236">
        <v>0.93663064281668607</v>
      </c>
      <c r="F97" s="235">
        <f t="shared" si="4"/>
        <v>6.1438043036978529E-2</v>
      </c>
      <c r="G97" s="235">
        <f t="shared" si="5"/>
        <v>0.61202760762659936</v>
      </c>
      <c r="H97" s="236">
        <v>0.38797239237340059</v>
      </c>
      <c r="I97" s="236">
        <v>0.30015689797569239</v>
      </c>
      <c r="J97" s="236">
        <v>0.16179003547929646</v>
      </c>
      <c r="K97" s="247">
        <v>2219.4568385216517</v>
      </c>
      <c r="L97" s="248">
        <v>86.055000000000007</v>
      </c>
      <c r="M97" s="247">
        <v>22294.881582580238</v>
      </c>
      <c r="N97" s="247">
        <v>34865.364545093093</v>
      </c>
      <c r="O97" s="247">
        <v>97291.351931813959</v>
      </c>
      <c r="P97" s="237">
        <f>K97/Inflation!$G99*Inflation!$F99</f>
        <v>2420.1370215131774</v>
      </c>
      <c r="Q97" s="238">
        <f>L97/Inflation!$G99*Inflation!$F99</f>
        <v>93.835972735130426</v>
      </c>
      <c r="R97" s="237">
        <f>M97/Inflation!$G99*Inflation!$F99</f>
        <v>24310.753591493354</v>
      </c>
      <c r="S97" s="237">
        <f>N97/Inflation!$G99*Inflation!$F99</f>
        <v>38017.842041179923</v>
      </c>
      <c r="T97" s="237">
        <f>O97/Inflation!$G99*Inflation!$F99</f>
        <v>106088.29989236737</v>
      </c>
      <c r="U97" s="37"/>
    </row>
    <row r="98" spans="1:21">
      <c r="A98" s="239">
        <v>1920</v>
      </c>
      <c r="B98" s="236">
        <f t="shared" si="3"/>
        <v>0</v>
      </c>
      <c r="C98" s="236">
        <v>1</v>
      </c>
      <c r="D98" s="236">
        <v>0.99740738911788029</v>
      </c>
      <c r="E98" s="236">
        <v>0.95115251540997336</v>
      </c>
      <c r="F98" s="235">
        <f t="shared" si="4"/>
        <v>4.8847484590026635E-2</v>
      </c>
      <c r="G98" s="235">
        <f t="shared" si="5"/>
        <v>0.61521751969398442</v>
      </c>
      <c r="H98" s="236">
        <v>0.38478248030601558</v>
      </c>
      <c r="I98" s="236">
        <v>0.30147111668486842</v>
      </c>
      <c r="J98" s="236">
        <v>0.1652367627818396</v>
      </c>
      <c r="K98" s="247">
        <v>2159.5498006930152</v>
      </c>
      <c r="L98" s="248">
        <v>82.89</v>
      </c>
      <c r="M98" s="247">
        <v>21840.890871378691</v>
      </c>
      <c r="N98" s="247">
        <v>34652.125268673452</v>
      </c>
      <c r="O98" s="247">
        <v>99011.769567680283</v>
      </c>
      <c r="P98" s="237">
        <f>K98/Inflation!$G100*Inflation!$F100</f>
        <v>2043.9779210645743</v>
      </c>
      <c r="Q98" s="238">
        <f>L98/Inflation!$G100*Inflation!$F100</f>
        <v>78.454004544221561</v>
      </c>
      <c r="R98" s="237">
        <f>M98/Inflation!$G100*Inflation!$F100</f>
        <v>20672.039470056592</v>
      </c>
      <c r="S98" s="237">
        <f>N98/Inflation!$G100*Inflation!$F100</f>
        <v>32797.6594679146</v>
      </c>
      <c r="T98" s="237">
        <f>O98/Inflation!$G100*Inflation!$F100</f>
        <v>93712.990946968348</v>
      </c>
      <c r="U98" s="37"/>
    </row>
    <row r="99" spans="1:21">
      <c r="A99" s="239">
        <v>1919</v>
      </c>
      <c r="B99" s="236">
        <f t="shared" si="3"/>
        <v>0</v>
      </c>
      <c r="C99" s="236">
        <v>1</v>
      </c>
      <c r="D99" s="236">
        <v>1</v>
      </c>
      <c r="E99" s="236">
        <v>0.97018637954868725</v>
      </c>
      <c r="F99" s="235">
        <f t="shared" si="4"/>
        <v>2.981362045131275E-2</v>
      </c>
      <c r="G99" s="235">
        <f t="shared" si="5"/>
        <v>0.5884068101179869</v>
      </c>
      <c r="H99" s="236">
        <v>0.41159318988201304</v>
      </c>
      <c r="I99" s="236">
        <v>0.32586076176820877</v>
      </c>
      <c r="J99" s="236">
        <v>0.18040374552313973</v>
      </c>
      <c r="K99" s="247">
        <v>1598.9248818669225</v>
      </c>
      <c r="L99" s="248">
        <v>61.650812620064201</v>
      </c>
      <c r="M99" s="247">
        <v>17282.888300908751</v>
      </c>
      <c r="N99" s="247">
        <v>27681.763237614745</v>
      </c>
      <c r="O99" s="247">
        <v>79784.344351441599</v>
      </c>
      <c r="P99" s="237">
        <f>K99/Inflation!$G101*Inflation!$F101</f>
        <v>2111.1313020540442</v>
      </c>
      <c r="Q99" s="238">
        <f>L99/Inflation!$G101*Inflation!$F101</f>
        <v>81.40029703416586</v>
      </c>
      <c r="R99" s="237">
        <f>M99/Inflation!$G101*Inflation!$F101</f>
        <v>22819.362495222493</v>
      </c>
      <c r="S99" s="237">
        <f>N99/Inflation!$G101*Inflation!$F101</f>
        <v>36549.457407118709</v>
      </c>
      <c r="T99" s="237">
        <f>O99/Inflation!$G101*Inflation!$F101</f>
        <v>105342.8017065569</v>
      </c>
      <c r="U99" s="37"/>
    </row>
    <row r="100" spans="1:21">
      <c r="A100" s="239">
        <v>1918</v>
      </c>
      <c r="B100" s="236"/>
      <c r="C100" s="236"/>
      <c r="D100" s="236"/>
      <c r="E100" s="236">
        <v>0.91026868345769529</v>
      </c>
      <c r="F100" s="235">
        <f t="shared" si="4"/>
        <v>8.9731316542304707E-2</v>
      </c>
      <c r="G100" s="235"/>
      <c r="H100" s="236"/>
      <c r="I100" s="236"/>
      <c r="J100" s="236">
        <v>0.17053471153513564</v>
      </c>
      <c r="K100" s="247">
        <v>1240.0620402218067</v>
      </c>
      <c r="L100" s="248">
        <v>48.03049629588444</v>
      </c>
      <c r="M100" s="247"/>
      <c r="N100" s="247"/>
      <c r="O100" s="247">
        <v>57047.115126968783</v>
      </c>
      <c r="P100" s="237">
        <f>K100/Inflation!$G102*Inflation!$F102</f>
        <v>2005.7032876472899</v>
      </c>
      <c r="Q100" s="238">
        <f>L100/Inflation!$G102*Inflation!$F102</f>
        <v>77.68556830491741</v>
      </c>
      <c r="R100" s="237"/>
      <c r="S100" s="237"/>
      <c r="T100" s="237">
        <f>O100/Inflation!$G102*Inflation!$F102</f>
        <v>92269.243513404203</v>
      </c>
      <c r="U100" s="37"/>
    </row>
    <row r="101" spans="1:21">
      <c r="A101" s="239">
        <v>1917</v>
      </c>
      <c r="B101" s="236"/>
      <c r="C101" s="236"/>
      <c r="D101" s="236"/>
      <c r="E101" s="236">
        <v>0.92648590552218979</v>
      </c>
      <c r="F101" s="235">
        <f t="shared" si="4"/>
        <v>7.351409447781021E-2</v>
      </c>
      <c r="G101" s="235"/>
      <c r="H101" s="236"/>
      <c r="I101" s="236"/>
      <c r="J101" s="236">
        <v>0.19019516178166257</v>
      </c>
      <c r="K101" s="247">
        <v>1003.3415194217827</v>
      </c>
      <c r="L101" s="248">
        <v>39.037008496143294</v>
      </c>
      <c r="M101" s="247"/>
      <c r="N101" s="247"/>
      <c r="O101" s="247">
        <v>51722.987916048696</v>
      </c>
      <c r="P101" s="237">
        <f>K101/Inflation!$G103*Inflation!$F103</f>
        <v>2096.6916750716177</v>
      </c>
      <c r="Q101" s="238">
        <f>L101/Inflation!$G103*Inflation!$F103</f>
        <v>81.575983002011412</v>
      </c>
      <c r="R101" s="237"/>
      <c r="S101" s="237"/>
      <c r="T101" s="237">
        <f>O101/Inflation!$G103*Inflation!$F103</f>
        <v>108085.98674946329</v>
      </c>
      <c r="U101" s="37"/>
    </row>
    <row r="102" spans="1:21">
      <c r="A102" s="239">
        <v>1916</v>
      </c>
      <c r="B102" s="236"/>
      <c r="C102" s="236"/>
      <c r="D102" s="236"/>
      <c r="E102" s="236">
        <v>0.9541323459941442</v>
      </c>
      <c r="F102" s="235">
        <f t="shared" si="4"/>
        <v>4.5867654005855796E-2</v>
      </c>
      <c r="G102" s="235"/>
      <c r="H102" s="236"/>
      <c r="I102" s="236"/>
      <c r="J102" s="236">
        <v>0.20029621544884102</v>
      </c>
      <c r="K102" s="247">
        <v>783.12804789514064</v>
      </c>
      <c r="L102" s="248">
        <v>30.605949325155258</v>
      </c>
      <c r="M102" s="247"/>
      <c r="N102" s="247"/>
      <c r="O102" s="247">
        <v>41570.818072905939</v>
      </c>
      <c r="P102" s="237">
        <f>K102/Inflation!$G104*Inflation!$F104</f>
        <v>1963.8115557898013</v>
      </c>
      <c r="Q102" s="238">
        <f>L102/Inflation!$G104*Inflation!$F104</f>
        <v>76.749028619525092</v>
      </c>
      <c r="R102" s="237"/>
      <c r="S102" s="237"/>
      <c r="T102" s="237">
        <f>O102/Inflation!$G104*Inflation!$F104</f>
        <v>104245.08882631577</v>
      </c>
      <c r="U102" s="37"/>
    </row>
    <row r="103" spans="1:21">
      <c r="A103" s="239">
        <v>1915</v>
      </c>
      <c r="B103" s="236"/>
      <c r="C103" s="236"/>
      <c r="D103" s="236"/>
      <c r="E103" s="236">
        <v>0.99621884256221493</v>
      </c>
      <c r="F103" s="235">
        <f t="shared" si="4"/>
        <v>3.7811574377850654E-3</v>
      </c>
      <c r="G103" s="235"/>
      <c r="H103" s="236"/>
      <c r="I103" s="236"/>
      <c r="J103" s="236">
        <v>0.18169959480502076</v>
      </c>
      <c r="K103" s="247">
        <v>698.77746835246626</v>
      </c>
      <c r="L103" s="248">
        <v>27.4314412234672</v>
      </c>
      <c r="M103" s="247"/>
      <c r="N103" s="247"/>
      <c r="O103" s="247">
        <v>32944.534097902753</v>
      </c>
      <c r="P103" s="237">
        <f>K103/Inflation!$G105*Inflation!$F105</f>
        <v>1945.0416451952235</v>
      </c>
      <c r="Q103" s="238">
        <f>L103/Inflation!$G105*Inflation!$F105</f>
        <v>76.355203170998763</v>
      </c>
      <c r="R103" s="237"/>
      <c r="S103" s="237"/>
      <c r="T103" s="237">
        <f>O103/Inflation!$G105*Inflation!$F105</f>
        <v>91700.854283489083</v>
      </c>
      <c r="U103" s="37"/>
    </row>
    <row r="104" spans="1:21" ht="59.25" customHeight="1">
      <c r="A104" s="163" t="s">
        <v>437</v>
      </c>
      <c r="B104" s="310" t="s">
        <v>503</v>
      </c>
      <c r="C104" s="311"/>
      <c r="D104" s="311"/>
      <c r="E104" s="312"/>
      <c r="F104" s="241"/>
      <c r="G104" s="242"/>
      <c r="H104" s="310" t="s">
        <v>504</v>
      </c>
      <c r="I104" s="311"/>
      <c r="J104" s="311"/>
      <c r="K104" s="310" t="s">
        <v>505</v>
      </c>
      <c r="L104" s="312"/>
      <c r="M104" s="310" t="s">
        <v>506</v>
      </c>
      <c r="N104" s="311"/>
      <c r="O104" s="312"/>
      <c r="P104" s="243"/>
      <c r="Q104" s="196"/>
      <c r="R104" s="196"/>
      <c r="S104" s="196"/>
      <c r="T104" s="244"/>
    </row>
    <row r="105" spans="1:21">
      <c r="B105" s="49" t="s">
        <v>25</v>
      </c>
    </row>
    <row r="106" spans="1:21">
      <c r="B106" s="35" t="s">
        <v>26</v>
      </c>
    </row>
    <row r="108" spans="1:21">
      <c r="A108" s="111" t="s">
        <v>410</v>
      </c>
      <c r="B108" s="111" t="s">
        <v>502</v>
      </c>
      <c r="C108" s="109"/>
      <c r="D108" s="109"/>
      <c r="E108" s="109"/>
      <c r="F108" s="109"/>
      <c r="G108" s="109"/>
      <c r="H108" s="109"/>
      <c r="I108" s="112"/>
    </row>
    <row r="109" spans="1:21">
      <c r="A109" s="113" t="s">
        <v>413</v>
      </c>
      <c r="B109" s="91" t="s">
        <v>428</v>
      </c>
      <c r="C109" s="58"/>
      <c r="D109" s="58"/>
      <c r="E109" s="58"/>
      <c r="F109" s="58"/>
      <c r="G109" s="58"/>
      <c r="H109" s="58"/>
      <c r="I109" s="114"/>
    </row>
    <row r="110" spans="1:21">
      <c r="A110" s="113" t="s">
        <v>415</v>
      </c>
      <c r="B110" s="91" t="s">
        <v>433</v>
      </c>
      <c r="C110" s="122" t="s">
        <v>430</v>
      </c>
      <c r="D110" s="58"/>
      <c r="E110" s="58"/>
      <c r="F110" s="58"/>
      <c r="G110" s="58"/>
      <c r="H110" s="58"/>
      <c r="I110" s="114"/>
    </row>
    <row r="111" spans="1:21">
      <c r="A111" s="116"/>
      <c r="B111" s="240"/>
      <c r="C111" s="130"/>
      <c r="D111" s="117"/>
      <c r="E111" s="117"/>
      <c r="F111" s="117"/>
      <c r="G111" s="117"/>
      <c r="H111" s="117"/>
      <c r="I111" s="118"/>
    </row>
  </sheetData>
  <sortState ref="A4:L87">
    <sortCondition descending="1" ref="A4"/>
  </sortState>
  <mergeCells count="21">
    <mergeCell ref="P4:T19"/>
    <mergeCell ref="K4:O19"/>
    <mergeCell ref="K1:K3"/>
    <mergeCell ref="L1:L3"/>
    <mergeCell ref="B104:E104"/>
    <mergeCell ref="H104:J104"/>
    <mergeCell ref="K104:L104"/>
    <mergeCell ref="M104:O104"/>
    <mergeCell ref="A1:A3"/>
    <mergeCell ref="Q1:Q3"/>
    <mergeCell ref="R1:T2"/>
    <mergeCell ref="D1:D2"/>
    <mergeCell ref="B1:B3"/>
    <mergeCell ref="C1:C3"/>
    <mergeCell ref="E1:E3"/>
    <mergeCell ref="G1:G3"/>
    <mergeCell ref="F1:F3"/>
    <mergeCell ref="P1:P2"/>
    <mergeCell ref="M1:O2"/>
    <mergeCell ref="J1:J3"/>
    <mergeCell ref="H1:I2"/>
  </mergeCells>
  <hyperlinks>
    <hyperlink ref="C110" r:id="rId1" xr:uid="{00000000-0004-0000-04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H130"/>
  <sheetViews>
    <sheetView workbookViewId="0">
      <selection activeCell="G8" sqref="G8"/>
    </sheetView>
  </sheetViews>
  <sheetFormatPr baseColWidth="10" defaultRowHeight="15"/>
  <cols>
    <col min="1" max="1" width="11.42578125" style="39"/>
    <col min="2" max="2" width="11.42578125" style="48"/>
    <col min="3" max="3" width="11.42578125" style="41" customWidth="1"/>
    <col min="4" max="4" width="15.5703125" style="41" customWidth="1"/>
    <col min="5" max="5" width="9.7109375" style="42" customWidth="1"/>
    <col min="6" max="6" width="13.5703125" style="43" customWidth="1"/>
  </cols>
  <sheetData>
    <row r="1" spans="1:8">
      <c r="A1" s="111" t="s">
        <v>410</v>
      </c>
      <c r="B1" s="108" t="s">
        <v>500</v>
      </c>
      <c r="C1" s="109"/>
      <c r="D1" s="109"/>
      <c r="E1" s="109"/>
      <c r="F1" s="109"/>
      <c r="G1" s="109"/>
      <c r="H1" s="195"/>
    </row>
    <row r="2" spans="1:8">
      <c r="A2" s="113" t="s">
        <v>413</v>
      </c>
      <c r="B2" s="58" t="s">
        <v>501</v>
      </c>
      <c r="C2" s="58"/>
      <c r="D2" s="58"/>
      <c r="E2" s="58"/>
      <c r="F2" s="58"/>
      <c r="G2" s="58"/>
      <c r="H2" s="138"/>
    </row>
    <row r="3" spans="1:8">
      <c r="A3" s="113" t="s">
        <v>415</v>
      </c>
      <c r="B3" s="58" t="s">
        <v>433</v>
      </c>
      <c r="C3" s="122" t="s">
        <v>430</v>
      </c>
      <c r="D3" s="58"/>
      <c r="E3" s="58"/>
      <c r="F3" s="58"/>
      <c r="G3" s="58"/>
      <c r="H3" s="114"/>
    </row>
    <row r="4" spans="1:8">
      <c r="A4" s="116"/>
      <c r="B4" s="117"/>
      <c r="C4" s="117"/>
      <c r="D4" s="117"/>
      <c r="E4" s="117"/>
      <c r="F4" s="117"/>
      <c r="G4" s="117"/>
      <c r="H4" s="182"/>
    </row>
    <row r="5" spans="1:8">
      <c r="A5" s="129" t="s">
        <v>412</v>
      </c>
      <c r="B5" s="313" t="s">
        <v>42</v>
      </c>
      <c r="C5" s="314"/>
      <c r="D5" s="313"/>
      <c r="E5" s="315"/>
      <c r="F5" s="315"/>
      <c r="G5" s="315"/>
      <c r="H5" s="314"/>
    </row>
    <row r="6" spans="1:8" ht="75">
      <c r="A6" s="219" t="s">
        <v>16</v>
      </c>
      <c r="B6" s="219" t="s">
        <v>496</v>
      </c>
      <c r="C6" s="219" t="s">
        <v>3</v>
      </c>
      <c r="D6" s="219" t="s">
        <v>5</v>
      </c>
      <c r="E6" s="219" t="s">
        <v>4</v>
      </c>
      <c r="F6" s="219" t="s">
        <v>20</v>
      </c>
      <c r="G6" s="219" t="s">
        <v>560</v>
      </c>
    </row>
    <row r="7" spans="1:8">
      <c r="A7" s="223">
        <v>2013</v>
      </c>
      <c r="B7" s="224"/>
      <c r="C7" s="224">
        <v>8.9999999999999993E-3</v>
      </c>
      <c r="D7" s="225">
        <f t="shared" ref="D7:D38" si="0">LOG(1-C7)</f>
        <v>-3.9263455147246756E-3</v>
      </c>
      <c r="E7" s="226">
        <v>1</v>
      </c>
      <c r="F7" s="220">
        <v>1</v>
      </c>
      <c r="G7" s="220">
        <v>1</v>
      </c>
    </row>
    <row r="8" spans="1:8">
      <c r="A8" s="211">
        <v>2012</v>
      </c>
      <c r="B8" s="212"/>
      <c r="C8" s="212">
        <v>0.02</v>
      </c>
      <c r="D8" s="45">
        <f t="shared" si="0"/>
        <v>-8.7739243075051505E-3</v>
      </c>
      <c r="E8" s="218">
        <f>EXP(SUM($D$7:D8))</f>
        <v>0.98738003826690235</v>
      </c>
      <c r="F8" s="221">
        <v>1</v>
      </c>
      <c r="G8" s="221">
        <f>G7/(1+C7)</f>
        <v>0.99108027750247785</v>
      </c>
    </row>
    <row r="9" spans="1:8">
      <c r="A9" s="211">
        <v>2011</v>
      </c>
      <c r="B9" s="212"/>
      <c r="C9" s="212">
        <v>2.1000000000000001E-2</v>
      </c>
      <c r="D9" s="45">
        <f t="shared" si="0"/>
        <v>-9.2173081968621833E-3</v>
      </c>
      <c r="E9" s="218">
        <f>EXP(SUM($D$7:D9))</f>
        <v>0.97832086687205844</v>
      </c>
      <c r="F9" s="221">
        <v>1</v>
      </c>
      <c r="G9" s="221">
        <f>G8/(1+C8)</f>
        <v>0.97164733088478217</v>
      </c>
    </row>
    <row r="10" spans="1:8">
      <c r="A10" s="211">
        <v>2010</v>
      </c>
      <c r="B10" s="213"/>
      <c r="C10" s="213">
        <v>1.4999999999999999E-2</v>
      </c>
      <c r="D10" s="45">
        <f t="shared" si="0"/>
        <v>-6.5637695023882739E-3</v>
      </c>
      <c r="E10" s="218">
        <f>EXP(SUM($D$7:D10))</f>
        <v>0.97192042270187207</v>
      </c>
      <c r="F10" s="221">
        <v>1</v>
      </c>
      <c r="G10" s="221">
        <f>G9/(1+C9)</f>
        <v>0.95166242006344981</v>
      </c>
    </row>
    <row r="11" spans="1:8">
      <c r="A11" s="211">
        <v>2009</v>
      </c>
      <c r="B11" s="213"/>
      <c r="C11" s="213">
        <v>1E-3</v>
      </c>
      <c r="D11" s="45">
        <f t="shared" si="0"/>
        <v>-4.3451177401769168E-4</v>
      </c>
      <c r="E11" s="218">
        <f>EXP(SUM($D$7:D11))</f>
        <v>0.97149820357103456</v>
      </c>
      <c r="F11" s="221">
        <v>1</v>
      </c>
      <c r="G11" s="221">
        <f>G10/(1+C10)</f>
        <v>0.93759844341226595</v>
      </c>
    </row>
    <row r="12" spans="1:8">
      <c r="A12" s="211">
        <v>2008</v>
      </c>
      <c r="B12" s="213"/>
      <c r="C12" s="213">
        <v>2.8000000000000001E-2</v>
      </c>
      <c r="D12" s="45">
        <f t="shared" si="0"/>
        <v>-1.2333735073725434E-2</v>
      </c>
      <c r="E12" s="218">
        <f>EXP(SUM($D$7:D12))</f>
        <v>0.95958959189646531</v>
      </c>
      <c r="F12" s="221">
        <v>1</v>
      </c>
      <c r="G12" s="221">
        <f>G11/(1+C11)</f>
        <v>0.9366617816306354</v>
      </c>
    </row>
    <row r="13" spans="1:8">
      <c r="A13" s="211">
        <v>2007</v>
      </c>
      <c r="B13" s="213"/>
      <c r="C13" s="213">
        <v>1.4999999999999999E-2</v>
      </c>
      <c r="D13" s="45">
        <f t="shared" si="0"/>
        <v>-6.5637695023882739E-3</v>
      </c>
      <c r="E13" s="218">
        <f>EXP(SUM($D$7:D13))</f>
        <v>0.95331169287866957</v>
      </c>
      <c r="F13" s="221">
        <v>1</v>
      </c>
      <c r="G13" s="221">
        <f>G12/(1+C12)</f>
        <v>0.91114959302590992</v>
      </c>
    </row>
    <row r="14" spans="1:8">
      <c r="A14" s="211">
        <v>2006</v>
      </c>
      <c r="B14" s="213"/>
      <c r="C14" s="213">
        <v>1.6E-2</v>
      </c>
      <c r="D14" s="45">
        <f t="shared" si="0"/>
        <v>-7.0049015686584892E-3</v>
      </c>
      <c r="E14" s="218">
        <f>EXP(SUM($D$7:D14))</f>
        <v>0.9466571726460804</v>
      </c>
      <c r="F14" s="221">
        <v>1</v>
      </c>
      <c r="G14" s="221">
        <f>G13/(1+C13)</f>
        <v>0.89768432810434484</v>
      </c>
    </row>
    <row r="15" spans="1:8">
      <c r="A15" s="211">
        <v>2005</v>
      </c>
      <c r="B15" s="214"/>
      <c r="C15" s="214">
        <v>1.7999999999999999E-2</v>
      </c>
      <c r="D15" s="45">
        <f t="shared" si="0"/>
        <v>-7.8885122130503398E-3</v>
      </c>
      <c r="E15" s="218">
        <f>EXP(SUM($D$7:D15))</f>
        <v>0.93921883326670563</v>
      </c>
      <c r="F15" s="221">
        <v>1</v>
      </c>
      <c r="G15" s="221">
        <f>G14/(1+C14)</f>
        <v>0.88354756703183546</v>
      </c>
    </row>
    <row r="16" spans="1:8">
      <c r="A16" s="211">
        <v>2004</v>
      </c>
      <c r="B16" s="212"/>
      <c r="C16" s="212">
        <v>2.1000000000000001E-2</v>
      </c>
      <c r="D16" s="45">
        <f t="shared" si="0"/>
        <v>-9.2173081968621833E-3</v>
      </c>
      <c r="E16" s="218">
        <f>EXP(SUM($D$7:D16))</f>
        <v>0.93060153895441311</v>
      </c>
      <c r="F16" s="221">
        <v>1</v>
      </c>
      <c r="G16" s="221">
        <f>G15/(1+C15)</f>
        <v>0.867924918498856</v>
      </c>
    </row>
    <row r="17" spans="1:7">
      <c r="A17" s="211">
        <v>2003</v>
      </c>
      <c r="B17" s="212"/>
      <c r="C17" s="212">
        <v>2.1000000000000001E-2</v>
      </c>
      <c r="D17" s="45">
        <f t="shared" si="0"/>
        <v>-9.2173081968621833E-3</v>
      </c>
      <c r="E17" s="218">
        <f>EXP(SUM($D$7:D17))</f>
        <v>0.92206330796435665</v>
      </c>
      <c r="F17" s="221">
        <v>1</v>
      </c>
      <c r="G17" s="221">
        <f>G16/(1+C16)</f>
        <v>0.85007337756988843</v>
      </c>
    </row>
    <row r="18" spans="1:7">
      <c r="A18" s="211">
        <v>2002</v>
      </c>
      <c r="B18" s="212"/>
      <c r="C18" s="212">
        <v>1.9E-2</v>
      </c>
      <c r="D18" s="45">
        <f t="shared" si="0"/>
        <v>-8.3309926200514969E-3</v>
      </c>
      <c r="E18" s="218">
        <f>EXP(SUM($D$7:D18))</f>
        <v>0.9144135147804846</v>
      </c>
      <c r="F18" s="221">
        <v>1</v>
      </c>
      <c r="G18" s="221">
        <f>G17/(1+C17)</f>
        <v>0.83258900839362249</v>
      </c>
    </row>
    <row r="19" spans="1:7">
      <c r="A19" s="211">
        <v>2001</v>
      </c>
      <c r="B19" s="212"/>
      <c r="C19" s="212">
        <v>1.7000000000000001E-2</v>
      </c>
      <c r="D19" s="45">
        <f t="shared" si="0"/>
        <v>-7.4464821678643838E-3</v>
      </c>
      <c r="E19" s="218">
        <f>EXP(SUM($D$7:D19))</f>
        <v>0.90762964019635683</v>
      </c>
      <c r="F19" s="221">
        <v>1</v>
      </c>
      <c r="G19" s="221">
        <f>G18/(1+C18)</f>
        <v>0.81706477761886409</v>
      </c>
    </row>
    <row r="20" spans="1:7">
      <c r="A20" s="211">
        <v>2000</v>
      </c>
      <c r="B20" s="212"/>
      <c r="C20" s="212">
        <v>1.7000000000000001E-2</v>
      </c>
      <c r="D20" s="45">
        <f t="shared" si="0"/>
        <v>-7.4464821678643838E-3</v>
      </c>
      <c r="E20" s="218">
        <f>EXP(SUM($D$7:D20))</f>
        <v>0.90089609399608317</v>
      </c>
      <c r="F20" s="221">
        <f>1/6.55957</f>
        <v>0.15244901723741039</v>
      </c>
      <c r="G20" s="221">
        <f>G19/(1+C19)</f>
        <v>0.80340686098216729</v>
      </c>
    </row>
    <row r="21" spans="1:7">
      <c r="A21" s="211">
        <v>1999</v>
      </c>
      <c r="B21" s="212"/>
      <c r="C21" s="212">
        <v>5.0000000000000001E-3</v>
      </c>
      <c r="D21" s="45">
        <f t="shared" si="0"/>
        <v>-2.176919254274547E-3</v>
      </c>
      <c r="E21" s="218">
        <f>EXP(SUM($D$7:D21))</f>
        <v>0.89893704905794103</v>
      </c>
      <c r="F21" s="221">
        <f>1/6.55957</f>
        <v>0.15244901723741039</v>
      </c>
      <c r="G21" s="221">
        <f>G20/(1+C20)</f>
        <v>0.78997724777007605</v>
      </c>
    </row>
    <row r="22" spans="1:7">
      <c r="A22" s="211">
        <v>1998</v>
      </c>
      <c r="B22" s="212">
        <v>6.9999999999999993E-3</v>
      </c>
      <c r="C22" s="212">
        <v>7.0000000000000001E-3</v>
      </c>
      <c r="D22" s="45">
        <f t="shared" si="0"/>
        <v>-3.0507515046188267E-3</v>
      </c>
      <c r="E22" s="218">
        <f>EXP(SUM($D$7:D22))</f>
        <v>0.8961987944938492</v>
      </c>
      <c r="F22" s="221">
        <f>1/6.55957</f>
        <v>0.15244901723741039</v>
      </c>
      <c r="G22" s="221">
        <f>G21/(1+C21)</f>
        <v>0.78604701270654342</v>
      </c>
    </row>
    <row r="23" spans="1:7">
      <c r="A23" s="211">
        <v>1997</v>
      </c>
      <c r="B23" s="212">
        <v>1.2E-2</v>
      </c>
      <c r="C23" s="212">
        <v>1.2E-2</v>
      </c>
      <c r="D23" s="45">
        <f t="shared" si="0"/>
        <v>-5.2430554123718831E-3</v>
      </c>
      <c r="E23" s="218">
        <f>EXP(SUM($D$7:D23))</f>
        <v>0.89151227114052811</v>
      </c>
      <c r="F23" s="221">
        <f t="shared" ref="F23:F60" si="1">1/6.55957</f>
        <v>0.15244901723741039</v>
      </c>
      <c r="G23" s="221">
        <f>G22/(1+C22)</f>
        <v>0.78058293218127461</v>
      </c>
    </row>
    <row r="24" spans="1:7">
      <c r="A24" s="211">
        <v>1996</v>
      </c>
      <c r="B24" s="212">
        <v>0.02</v>
      </c>
      <c r="C24" s="212">
        <v>0.02</v>
      </c>
      <c r="D24" s="45">
        <f t="shared" si="0"/>
        <v>-8.7739243075051505E-3</v>
      </c>
      <c r="E24" s="218">
        <f>EXP(SUM($D$7:D24))</f>
        <v>0.88372442490114422</v>
      </c>
      <c r="F24" s="221">
        <f t="shared" si="1"/>
        <v>0.15244901723741039</v>
      </c>
      <c r="G24" s="221">
        <f>G23/(1+C23)</f>
        <v>0.77132700808426347</v>
      </c>
    </row>
    <row r="25" spans="1:7">
      <c r="A25" s="211">
        <v>1995</v>
      </c>
      <c r="B25" s="212">
        <v>1.7000000000000001E-2</v>
      </c>
      <c r="C25" s="212">
        <v>1.7000000000000001E-2</v>
      </c>
      <c r="D25" s="45">
        <f t="shared" si="0"/>
        <v>-7.4464821678643838E-3</v>
      </c>
      <c r="E25" s="218">
        <f>EXP(SUM($D$7:D25))</f>
        <v>0.8771682273290875</v>
      </c>
      <c r="F25" s="221">
        <f t="shared" si="1"/>
        <v>0.15244901723741039</v>
      </c>
      <c r="G25" s="221">
        <f>G24/(1+C24)</f>
        <v>0.75620294910221908</v>
      </c>
    </row>
    <row r="26" spans="1:7">
      <c r="A26" s="211">
        <v>1994</v>
      </c>
      <c r="B26" s="212">
        <v>1.7000000000000001E-2</v>
      </c>
      <c r="C26" s="212">
        <v>1.7000000000000001E-2</v>
      </c>
      <c r="D26" s="45">
        <f t="shared" si="0"/>
        <v>-7.4464821678643838E-3</v>
      </c>
      <c r="E26" s="218">
        <f>EXP(SUM($D$7:D26))</f>
        <v>0.87066066904479122</v>
      </c>
      <c r="F26" s="221">
        <f t="shared" si="1"/>
        <v>0.15244901723741039</v>
      </c>
      <c r="G26" s="221">
        <f>G25/(1+C25)</f>
        <v>0.74356238849775724</v>
      </c>
    </row>
    <row r="27" spans="1:7">
      <c r="A27" s="211">
        <v>1993</v>
      </c>
      <c r="B27" s="212">
        <v>0.02</v>
      </c>
      <c r="C27" s="212">
        <v>2.1000000000000001E-2</v>
      </c>
      <c r="D27" s="45">
        <f t="shared" si="0"/>
        <v>-9.2173081968621833E-3</v>
      </c>
      <c r="E27" s="218">
        <f>EXP(SUM($D$7:D27))</f>
        <v>0.86267239308017807</v>
      </c>
      <c r="F27" s="221">
        <f t="shared" si="1"/>
        <v>0.15244901723741039</v>
      </c>
      <c r="G27" s="221">
        <f>G26/(1+C26)</f>
        <v>0.73113312536652642</v>
      </c>
    </row>
    <row r="28" spans="1:7">
      <c r="A28" s="211">
        <v>1992</v>
      </c>
      <c r="B28" s="215">
        <v>2.4E-2</v>
      </c>
      <c r="C28" s="215">
        <v>2.4E-2</v>
      </c>
      <c r="D28" s="45">
        <f t="shared" si="0"/>
        <v>-1.0550182333308195E-2</v>
      </c>
      <c r="E28" s="218">
        <f>EXP(SUM($D$7:D28))</f>
        <v>0.85361888410044584</v>
      </c>
      <c r="F28" s="221">
        <f t="shared" si="1"/>
        <v>0.15244901723741039</v>
      </c>
      <c r="G28" s="221">
        <f>G27/(1+C27)</f>
        <v>0.71609512768513861</v>
      </c>
    </row>
    <row r="29" spans="1:7">
      <c r="A29" s="211">
        <v>1991</v>
      </c>
      <c r="B29" s="215">
        <v>3.2000000000000001E-2</v>
      </c>
      <c r="C29" s="215">
        <v>3.2000000000000001E-2</v>
      </c>
      <c r="D29" s="45">
        <f t="shared" si="0"/>
        <v>-1.4124642691606345E-2</v>
      </c>
      <c r="E29" s="218">
        <f>EXP(SUM($D$7:D29))</f>
        <v>0.84164657371542673</v>
      </c>
      <c r="F29" s="221">
        <f t="shared" si="1"/>
        <v>0.15244901723741039</v>
      </c>
      <c r="G29" s="221">
        <f>G28/(1+C28)</f>
        <v>0.69931164813001812</v>
      </c>
    </row>
    <row r="30" spans="1:7">
      <c r="A30" s="211">
        <v>1990</v>
      </c>
      <c r="B30" s="215">
        <v>3.4000000000000002E-2</v>
      </c>
      <c r="C30" s="215">
        <v>3.4000000000000002E-2</v>
      </c>
      <c r="D30" s="45">
        <f t="shared" si="0"/>
        <v>-1.5022873584506671E-2</v>
      </c>
      <c r="E30" s="218">
        <f>EXP(SUM($D$7:D30))</f>
        <v>0.82909712405305103</v>
      </c>
      <c r="F30" s="221">
        <f t="shared" si="1"/>
        <v>0.15244901723741039</v>
      </c>
      <c r="G30" s="221">
        <f>G29/(1+C29)</f>
        <v>0.67762756601745944</v>
      </c>
    </row>
    <row r="31" spans="1:7">
      <c r="A31" s="211">
        <v>1989</v>
      </c>
      <c r="B31" s="215">
        <v>3.7000000000000005E-2</v>
      </c>
      <c r="C31" s="215">
        <v>3.5999999999999997E-2</v>
      </c>
      <c r="D31" s="45">
        <f t="shared" si="0"/>
        <v>-1.5922966097169242E-2</v>
      </c>
      <c r="E31" s="218">
        <f>EXP(SUM($D$7:D31))</f>
        <v>0.81599998800255857</v>
      </c>
      <c r="F31" s="221">
        <f t="shared" si="1"/>
        <v>0.15244901723741039</v>
      </c>
      <c r="G31" s="221">
        <f>G30/(1+C30)</f>
        <v>0.65534580852752367</v>
      </c>
    </row>
    <row r="32" spans="1:7">
      <c r="A32" s="211">
        <v>1988</v>
      </c>
      <c r="B32" s="215">
        <v>2.7000000000000003E-2</v>
      </c>
      <c r="C32" s="215">
        <v>2.7E-2</v>
      </c>
      <c r="D32" s="45">
        <f t="shared" si="0"/>
        <v>-1.1887159731648099E-2</v>
      </c>
      <c r="E32" s="218">
        <f>EXP(SUM($D$7:D32))</f>
        <v>0.80635749030314408</v>
      </c>
      <c r="F32" s="221">
        <f t="shared" si="1"/>
        <v>0.15244901723741039</v>
      </c>
      <c r="G32" s="221">
        <f>G31/(1+C31)</f>
        <v>0.63257317425436643</v>
      </c>
    </row>
    <row r="33" spans="1:7">
      <c r="A33" s="211">
        <v>1987</v>
      </c>
      <c r="B33" s="215">
        <v>3.1E-2</v>
      </c>
      <c r="C33" s="215">
        <v>3.1E-2</v>
      </c>
      <c r="D33" s="45">
        <f t="shared" si="0"/>
        <v>-1.3676222949234686E-2</v>
      </c>
      <c r="E33" s="218">
        <f>EXP(SUM($D$7:D33))</f>
        <v>0.79540463306489129</v>
      </c>
      <c r="F33" s="221">
        <f t="shared" si="1"/>
        <v>0.15244901723741039</v>
      </c>
      <c r="G33" s="221">
        <f>G32/(1+C32)</f>
        <v>0.61594272079295664</v>
      </c>
    </row>
    <row r="34" spans="1:7">
      <c r="A34" s="211">
        <v>1986</v>
      </c>
      <c r="B34" s="215">
        <v>2.7000000000000003E-2</v>
      </c>
      <c r="C34" s="215">
        <v>2.7E-2</v>
      </c>
      <c r="D34" s="45">
        <f t="shared" si="0"/>
        <v>-1.1887159731648099E-2</v>
      </c>
      <c r="E34" s="218">
        <f>EXP(SUM($D$7:D34))</f>
        <v>0.78600550627911026</v>
      </c>
      <c r="F34" s="221">
        <f t="shared" si="1"/>
        <v>0.15244901723741039</v>
      </c>
      <c r="G34" s="221">
        <f>G33/(1+C33)</f>
        <v>0.59742261958579701</v>
      </c>
    </row>
    <row r="35" spans="1:7">
      <c r="A35" s="211">
        <v>1985</v>
      </c>
      <c r="B35" s="212">
        <v>5.7999999999999996E-2</v>
      </c>
      <c r="C35" s="212">
        <v>5.8000000000000003E-2</v>
      </c>
      <c r="D35" s="45">
        <f t="shared" si="0"/>
        <v>-2.5949097207122653E-2</v>
      </c>
      <c r="E35" s="218">
        <f>EXP(SUM($D$7:D35))</f>
        <v>0.76587172941123405</v>
      </c>
      <c r="F35" s="221">
        <f t="shared" si="1"/>
        <v>0.15244901723741039</v>
      </c>
      <c r="G35" s="221">
        <f>G34/(1+C34)</f>
        <v>0.58171628002511888</v>
      </c>
    </row>
    <row r="36" spans="1:7">
      <c r="A36" s="211">
        <v>1984</v>
      </c>
      <c r="B36" s="212">
        <v>7.400000000000001E-2</v>
      </c>
      <c r="C36" s="212">
        <v>7.3999999999999996E-2</v>
      </c>
      <c r="D36" s="45">
        <f t="shared" si="0"/>
        <v>-3.3389013318065645E-2</v>
      </c>
      <c r="E36" s="218">
        <f>EXP(SUM($D$7:D36))</f>
        <v>0.74072222304023672</v>
      </c>
      <c r="F36" s="221">
        <f t="shared" si="1"/>
        <v>0.15244901723741039</v>
      </c>
      <c r="G36" s="221">
        <f>G35/(1+C35)</f>
        <v>0.54982635163054716</v>
      </c>
    </row>
    <row r="37" spans="1:7">
      <c r="A37" s="211">
        <v>1983</v>
      </c>
      <c r="B37" s="212">
        <v>9.6000000000000002E-2</v>
      </c>
      <c r="C37" s="212">
        <v>9.6000000000000002E-2</v>
      </c>
      <c r="D37" s="45">
        <f t="shared" si="0"/>
        <v>-4.3831569524636682E-2</v>
      </c>
      <c r="E37" s="218">
        <f>EXP(SUM($D$7:D37))</f>
        <v>0.70895646254501921</v>
      </c>
      <c r="F37" s="221">
        <f t="shared" si="1"/>
        <v>0.15244901723741039</v>
      </c>
      <c r="G37" s="221">
        <f>G36/(1+C36)</f>
        <v>0.51194259928356345</v>
      </c>
    </row>
    <row r="38" spans="1:7">
      <c r="A38" s="211">
        <v>1982</v>
      </c>
      <c r="B38" s="212">
        <v>0.11800000000000001</v>
      </c>
      <c r="C38" s="212">
        <v>0.11799999999999999</v>
      </c>
      <c r="D38" s="45">
        <f t="shared" si="0"/>
        <v>-5.4531414868180264E-2</v>
      </c>
      <c r="E38" s="218">
        <f>EXP(SUM($D$7:D38))</f>
        <v>0.67133126450230041</v>
      </c>
      <c r="F38" s="221">
        <f t="shared" si="1"/>
        <v>0.15244901723741039</v>
      </c>
      <c r="G38" s="221">
        <f>G37/(1+C37)</f>
        <v>0.46710091175507612</v>
      </c>
    </row>
    <row r="39" spans="1:7">
      <c r="A39" s="211">
        <v>1981</v>
      </c>
      <c r="B39" s="212">
        <v>0.13400000000000001</v>
      </c>
      <c r="C39" s="212">
        <v>0.13400000000000001</v>
      </c>
      <c r="D39" s="45">
        <f t="shared" ref="D39:D70" si="2">LOG(1-C39)</f>
        <v>-6.2482107982653363E-2</v>
      </c>
      <c r="E39" s="218">
        <f>EXP(SUM($D$7:D39))</f>
        <v>0.63066864318190785</v>
      </c>
      <c r="F39" s="221">
        <f t="shared" si="1"/>
        <v>0.15244901723741039</v>
      </c>
      <c r="G39" s="221">
        <f>G38/(1+C38)</f>
        <v>0.41780045774157082</v>
      </c>
    </row>
    <row r="40" spans="1:7">
      <c r="A40" s="211">
        <v>1980</v>
      </c>
      <c r="B40" s="212">
        <v>0.13600000000000001</v>
      </c>
      <c r="C40" s="212">
        <v>0.13600000000000001</v>
      </c>
      <c r="D40" s="45">
        <f t="shared" si="2"/>
        <v>-6.3486257521106718E-2</v>
      </c>
      <c r="E40" s="218">
        <f>EXP(SUM($D$7:D40))</f>
        <v>0.59187433324532868</v>
      </c>
      <c r="F40" s="221">
        <f t="shared" si="1"/>
        <v>0.15244901723741039</v>
      </c>
      <c r="G40" s="221">
        <f>G39/(1+C39)</f>
        <v>0.36843073874918064</v>
      </c>
    </row>
    <row r="41" spans="1:7">
      <c r="A41" s="211">
        <v>1979</v>
      </c>
      <c r="B41" s="212">
        <v>0.10800000000000001</v>
      </c>
      <c r="C41" s="212">
        <v>0.108</v>
      </c>
      <c r="D41" s="45">
        <f t="shared" si="2"/>
        <v>-4.9635145623876928E-2</v>
      </c>
      <c r="E41" s="218">
        <f>EXP(SUM($D$7:D41))</f>
        <v>0.56321373490298388</v>
      </c>
      <c r="F41" s="221">
        <f t="shared" si="1"/>
        <v>0.15244901723741039</v>
      </c>
      <c r="G41" s="221">
        <f>G40/(1+C40)</f>
        <v>0.32432283340596885</v>
      </c>
    </row>
    <row r="42" spans="1:7">
      <c r="A42" s="211">
        <v>1978</v>
      </c>
      <c r="B42" s="212">
        <v>9.0999999999999998E-2</v>
      </c>
      <c r="C42" s="212">
        <v>9.0999999999999998E-2</v>
      </c>
      <c r="D42" s="45">
        <f t="shared" si="2"/>
        <v>-4.1436116778032536E-2</v>
      </c>
      <c r="E42" s="218">
        <f>EXP(SUM($D$7:D42))</f>
        <v>0.54035324063779322</v>
      </c>
      <c r="F42" s="221">
        <f t="shared" si="1"/>
        <v>0.15244901723741039</v>
      </c>
      <c r="G42" s="221">
        <f>G41/(1+C41)</f>
        <v>0.29271013845304045</v>
      </c>
    </row>
    <row r="43" spans="1:7">
      <c r="A43" s="211">
        <v>1977</v>
      </c>
      <c r="B43" s="212">
        <v>9.4E-2</v>
      </c>
      <c r="C43" s="212">
        <v>9.4E-2</v>
      </c>
      <c r="D43" s="45">
        <f t="shared" si="2"/>
        <v>-4.2871802323186915E-2</v>
      </c>
      <c r="E43" s="218">
        <f>EXP(SUM($D$7:D43))</f>
        <v>0.51767688458678107</v>
      </c>
      <c r="F43" s="221">
        <f t="shared" si="1"/>
        <v>0.15244901723741039</v>
      </c>
      <c r="G43" s="221">
        <f>G42/(1+C42)</f>
        <v>0.26829526897620576</v>
      </c>
    </row>
    <row r="44" spans="1:7">
      <c r="A44" s="211">
        <v>1976</v>
      </c>
      <c r="B44" s="212">
        <v>9.6000000000000002E-2</v>
      </c>
      <c r="C44" s="212">
        <v>9.6000000000000002E-2</v>
      </c>
      <c r="D44" s="45">
        <f t="shared" si="2"/>
        <v>-4.3831569524636682E-2</v>
      </c>
      <c r="E44" s="218">
        <f>EXP(SUM($D$7:D44))</f>
        <v>0.49547638969383828</v>
      </c>
      <c r="F44" s="221">
        <f t="shared" si="1"/>
        <v>0.15244901723741039</v>
      </c>
      <c r="G44" s="221">
        <f>G43/(1+C43)</f>
        <v>0.24524247621225387</v>
      </c>
    </row>
    <row r="45" spans="1:7">
      <c r="A45" s="211">
        <v>1975</v>
      </c>
      <c r="B45" s="212">
        <v>0.11800000000000001</v>
      </c>
      <c r="C45" s="212">
        <v>0.11799999999999999</v>
      </c>
      <c r="D45" s="45">
        <f t="shared" si="2"/>
        <v>-5.4531414868180264E-2</v>
      </c>
      <c r="E45" s="218">
        <f>EXP(SUM($D$7:D45))</f>
        <v>0.46918084367286073</v>
      </c>
      <c r="F45" s="221">
        <f t="shared" si="1"/>
        <v>0.15244901723741039</v>
      </c>
      <c r="G45" s="221">
        <f>G44/(1+C44)</f>
        <v>0.2237613834053411</v>
      </c>
    </row>
    <row r="46" spans="1:7">
      <c r="A46" s="211">
        <v>1974</v>
      </c>
      <c r="B46" s="212">
        <v>0.13699999999999998</v>
      </c>
      <c r="C46" s="212">
        <v>0.13700000000000001</v>
      </c>
      <c r="D46" s="45">
        <f t="shared" si="2"/>
        <v>-6.3989204284790407E-2</v>
      </c>
      <c r="E46" s="218">
        <f>EXP(SUM($D$7:D46))</f>
        <v>0.44009872820407669</v>
      </c>
      <c r="F46" s="221">
        <f t="shared" si="1"/>
        <v>0.15244901723741039</v>
      </c>
      <c r="G46" s="221">
        <f>G45/(1+C45)</f>
        <v>0.20014435009422282</v>
      </c>
    </row>
    <row r="47" spans="1:7">
      <c r="A47" s="211">
        <v>1973</v>
      </c>
      <c r="B47" s="216">
        <v>7.2999999999999995E-2</v>
      </c>
      <c r="C47" s="216">
        <v>9.1999999999999998E-2</v>
      </c>
      <c r="D47" s="45">
        <f t="shared" si="2"/>
        <v>-4.1914151478914877E-2</v>
      </c>
      <c r="E47" s="218">
        <f>EXP(SUM($D$7:D47))</f>
        <v>0.42203360034856802</v>
      </c>
      <c r="F47" s="221">
        <f t="shared" si="1"/>
        <v>0.15244901723741039</v>
      </c>
      <c r="G47" s="221">
        <f>G46/(1+C46)</f>
        <v>0.17602845214971224</v>
      </c>
    </row>
    <row r="48" spans="1:7">
      <c r="A48" s="211">
        <v>1972</v>
      </c>
      <c r="B48" s="216">
        <v>6.2E-2</v>
      </c>
      <c r="C48" s="216">
        <v>6.2E-2</v>
      </c>
      <c r="D48" s="45">
        <f t="shared" si="2"/>
        <v>-2.7797161620935564E-2</v>
      </c>
      <c r="E48" s="218">
        <f>EXP(SUM($D$7:D48))</f>
        <v>0.41046381274926769</v>
      </c>
      <c r="F48" s="221">
        <f t="shared" si="1"/>
        <v>0.15244901723741039</v>
      </c>
      <c r="G48" s="221">
        <f>G47/(1+C47)</f>
        <v>0.16119821625431524</v>
      </c>
    </row>
    <row r="49" spans="1:7">
      <c r="A49" s="211">
        <v>1971</v>
      </c>
      <c r="B49" s="216">
        <v>5.5E-2</v>
      </c>
      <c r="C49" s="216">
        <v>5.7000000000000002E-2</v>
      </c>
      <c r="D49" s="45">
        <f t="shared" si="2"/>
        <v>-2.548830726267165E-2</v>
      </c>
      <c r="E49" s="218">
        <f>EXP(SUM($D$7:D49))</f>
        <v>0.40013398905786679</v>
      </c>
      <c r="F49" s="221">
        <f t="shared" si="1"/>
        <v>0.15244901723741039</v>
      </c>
      <c r="G49" s="221">
        <f>G48/(1+C48)</f>
        <v>0.15178739760293336</v>
      </c>
    </row>
    <row r="50" spans="1:7">
      <c r="A50" s="211">
        <v>1970</v>
      </c>
      <c r="B50" s="216">
        <v>5.2000000000000005E-2</v>
      </c>
      <c r="C50" s="216">
        <v>5.1999999999999998E-2</v>
      </c>
      <c r="D50" s="45">
        <f t="shared" si="2"/>
        <v>-2.3191662661933767E-2</v>
      </c>
      <c r="E50" s="218">
        <f>EXP(SUM($D$7:D50))</f>
        <v>0.39096099618220759</v>
      </c>
      <c r="F50" s="221">
        <f t="shared" si="1"/>
        <v>0.15244901723741039</v>
      </c>
      <c r="G50" s="221">
        <f>G49/(1+C49)</f>
        <v>0.14360207909454434</v>
      </c>
    </row>
    <row r="51" spans="1:7">
      <c r="A51" s="211">
        <v>1969</v>
      </c>
      <c r="B51" s="216">
        <v>6.5000000000000002E-2</v>
      </c>
      <c r="C51" s="216">
        <v>6.5000000000000002E-2</v>
      </c>
      <c r="D51" s="45">
        <f t="shared" si="2"/>
        <v>-2.91883891274822E-2</v>
      </c>
      <c r="E51" s="218">
        <f>EXP(SUM($D$7:D51))</f>
        <v>0.37971440785113109</v>
      </c>
      <c r="F51" s="221">
        <f t="shared" si="1"/>
        <v>0.15244901723741039</v>
      </c>
      <c r="G51" s="221">
        <f>G50/(1+C50)</f>
        <v>0.13650387746629689</v>
      </c>
    </row>
    <row r="52" spans="1:7">
      <c r="A52" s="211">
        <v>1968</v>
      </c>
      <c r="B52" s="216">
        <v>4.5999999999999999E-2</v>
      </c>
      <c r="C52" s="216">
        <v>4.4999999999999998E-2</v>
      </c>
      <c r="D52" s="45">
        <f t="shared" si="2"/>
        <v>-1.9996628416253676E-2</v>
      </c>
      <c r="E52" s="218">
        <f>EXP(SUM($D$7:D52))</f>
        <v>0.37219681370175089</v>
      </c>
      <c r="F52" s="221">
        <f t="shared" si="1"/>
        <v>0.15244901723741039</v>
      </c>
      <c r="G52" s="221">
        <f>G51/(1+C51)</f>
        <v>0.12817265489793137</v>
      </c>
    </row>
    <row r="53" spans="1:7">
      <c r="A53" s="211">
        <v>1967</v>
      </c>
      <c r="B53" s="216">
        <v>2.6000000000000002E-2</v>
      </c>
      <c r="C53" s="216">
        <v>2.7E-2</v>
      </c>
      <c r="D53" s="45">
        <f t="shared" si="2"/>
        <v>-1.1887159731648099E-2</v>
      </c>
      <c r="E53" s="218">
        <f>EXP(SUM($D$7:D53))</f>
        <v>0.36779864339217333</v>
      </c>
      <c r="F53" s="221">
        <f t="shared" si="1"/>
        <v>0.15244901723741039</v>
      </c>
      <c r="G53" s="221">
        <f>G52/(1+C52)</f>
        <v>0.12265325827553242</v>
      </c>
    </row>
    <row r="54" spans="1:7">
      <c r="A54" s="211">
        <v>1966</v>
      </c>
      <c r="B54" s="216">
        <v>2.7000000000000003E-2</v>
      </c>
      <c r="C54" s="216">
        <v>2.7E-2</v>
      </c>
      <c r="D54" s="45">
        <f t="shared" si="2"/>
        <v>-1.1887159731648099E-2</v>
      </c>
      <c r="E54" s="218">
        <f>EXP(SUM($D$7:D54))</f>
        <v>0.36345244532244286</v>
      </c>
      <c r="F54" s="221">
        <f t="shared" si="1"/>
        <v>0.15244901723741039</v>
      </c>
      <c r="G54" s="221">
        <f>G53/(1+C53)</f>
        <v>0.11942868381259243</v>
      </c>
    </row>
    <row r="55" spans="1:7">
      <c r="A55" s="211">
        <v>1965</v>
      </c>
      <c r="B55" s="216">
        <v>2.5000000000000001E-2</v>
      </c>
      <c r="C55" s="216">
        <v>2.5000000000000001E-2</v>
      </c>
      <c r="D55" s="45">
        <f t="shared" si="2"/>
        <v>-1.0995384301463193E-2</v>
      </c>
      <c r="E55" s="218">
        <f>EXP(SUM($D$7:D55))</f>
        <v>0.3594780361306209</v>
      </c>
      <c r="F55" s="221">
        <f t="shared" si="1"/>
        <v>0.15244901723741039</v>
      </c>
      <c r="G55" s="221">
        <f>G54/(1+C54)</f>
        <v>0.11628888394604911</v>
      </c>
    </row>
    <row r="56" spans="1:7">
      <c r="A56" s="211">
        <v>1964</v>
      </c>
      <c r="B56" s="216">
        <v>3.4000000000000002E-2</v>
      </c>
      <c r="C56" s="216">
        <v>3.4000000000000002E-2</v>
      </c>
      <c r="D56" s="45">
        <f t="shared" si="2"/>
        <v>-1.5022873584506671E-2</v>
      </c>
      <c r="E56" s="218">
        <f>EXP(SUM($D$7:D56))</f>
        <v>0.35411800537657639</v>
      </c>
      <c r="F56" s="221">
        <f t="shared" si="1"/>
        <v>0.15244901723741039</v>
      </c>
      <c r="G56" s="221">
        <f>G55/(1+C55)</f>
        <v>0.11345256970346256</v>
      </c>
    </row>
    <row r="57" spans="1:7">
      <c r="A57" s="211">
        <v>1963</v>
      </c>
      <c r="B57" s="216">
        <v>4.8000000000000001E-2</v>
      </c>
      <c r="C57" s="216">
        <v>4.8000000000000001E-2</v>
      </c>
      <c r="D57" s="45">
        <f t="shared" si="2"/>
        <v>-2.1363051615525673E-2</v>
      </c>
      <c r="E57" s="218">
        <f>EXP(SUM($D$7:D57))</f>
        <v>0.34663319797072051</v>
      </c>
      <c r="F57" s="221">
        <f t="shared" si="1"/>
        <v>0.15244901723741039</v>
      </c>
      <c r="G57" s="221">
        <f>G56/(1+C56)</f>
        <v>0.10972202098980904</v>
      </c>
    </row>
    <row r="58" spans="1:7">
      <c r="A58" s="211">
        <v>1962</v>
      </c>
      <c r="B58" s="216">
        <v>4.7E-2</v>
      </c>
      <c r="C58" s="216">
        <v>4.8000000000000001E-2</v>
      </c>
      <c r="D58" s="45">
        <f t="shared" si="2"/>
        <v>-2.1363051615525673E-2</v>
      </c>
      <c r="E58" s="218">
        <f>EXP(SUM($D$7:D58))</f>
        <v>0.33930659303142141</v>
      </c>
      <c r="F58" s="221">
        <f t="shared" si="1"/>
        <v>0.15244901723741039</v>
      </c>
      <c r="G58" s="221">
        <f>G57/(1+C57)</f>
        <v>0.10469658491393992</v>
      </c>
    </row>
    <row r="59" spans="1:7">
      <c r="A59" s="211">
        <v>1961</v>
      </c>
      <c r="B59" s="216">
        <v>3.3000000000000002E-2</v>
      </c>
      <c r="C59" s="216">
        <v>3.3000000000000002E-2</v>
      </c>
      <c r="D59" s="45">
        <f t="shared" si="2"/>
        <v>-1.4573525916998339E-2</v>
      </c>
      <c r="E59" s="218">
        <f>EXP(SUM($D$7:D59))</f>
        <v>0.33439755746715411</v>
      </c>
      <c r="F59" s="221">
        <f t="shared" si="1"/>
        <v>0.15244901723741039</v>
      </c>
      <c r="G59" s="221">
        <f>G58/(1+C58)</f>
        <v>9.9901321482767091E-2</v>
      </c>
    </row>
    <row r="60" spans="1:7">
      <c r="A60" s="211">
        <v>1960</v>
      </c>
      <c r="B60" s="216">
        <v>3.7000000000000005E-2</v>
      </c>
      <c r="C60" s="216">
        <v>3.5999999999999997E-2</v>
      </c>
      <c r="D60" s="45">
        <f t="shared" si="2"/>
        <v>-1.5922966097169242E-2</v>
      </c>
      <c r="E60" s="218">
        <f>EXP(SUM($D$7:D60))</f>
        <v>0.32911512410917831</v>
      </c>
      <c r="F60" s="221">
        <f t="shared" si="1"/>
        <v>0.15244901723741039</v>
      </c>
      <c r="G60" s="221">
        <f>G59/(1+C59)</f>
        <v>9.6709894949435715E-2</v>
      </c>
    </row>
    <row r="61" spans="1:7">
      <c r="A61" s="211">
        <v>1959</v>
      </c>
      <c r="B61" s="216">
        <v>6.0999999999999999E-2</v>
      </c>
      <c r="C61" s="216">
        <v>6.2E-2</v>
      </c>
      <c r="D61" s="45">
        <f t="shared" si="2"/>
        <v>-2.7797161620935564E-2</v>
      </c>
      <c r="E61" s="218">
        <f>EXP(SUM($D$7:D61))</f>
        <v>0.32009263850965347</v>
      </c>
      <c r="F61" s="221">
        <f>1/655.957</f>
        <v>1.5244901723741038E-3</v>
      </c>
      <c r="G61" s="221">
        <f>G60/(1+C60)</f>
        <v>9.3349319449262266E-2</v>
      </c>
    </row>
    <row r="62" spans="1:7">
      <c r="A62" s="211">
        <v>1958</v>
      </c>
      <c r="B62" s="216">
        <v>0.151</v>
      </c>
      <c r="C62" s="216">
        <v>0.151</v>
      </c>
      <c r="D62" s="45">
        <f t="shared" si="2"/>
        <v>-7.1092309756047342E-2</v>
      </c>
      <c r="E62" s="218">
        <f>EXP(SUM($D$7:D62))</f>
        <v>0.29812657346082683</v>
      </c>
      <c r="F62" s="221">
        <f t="shared" ref="F62:F105" si="3">1/655.957</f>
        <v>1.5244901723741038E-3</v>
      </c>
      <c r="G62" s="221">
        <f>G61/(1+C61)</f>
        <v>8.7899547504013423E-2</v>
      </c>
    </row>
    <row r="63" spans="1:7">
      <c r="A63" s="211">
        <v>1957</v>
      </c>
      <c r="B63" s="216">
        <v>0.03</v>
      </c>
      <c r="C63" s="216">
        <v>0.03</v>
      </c>
      <c r="D63" s="45">
        <f t="shared" si="2"/>
        <v>-1.322826573375516E-2</v>
      </c>
      <c r="E63" s="218">
        <f>EXP(SUM($D$7:D63))</f>
        <v>0.2942088454276684</v>
      </c>
      <c r="F63" s="221">
        <f t="shared" si="3"/>
        <v>1.5244901723741038E-3</v>
      </c>
      <c r="G63" s="221">
        <f>G62/(1+C62)</f>
        <v>7.6367982192887415E-2</v>
      </c>
    </row>
    <row r="64" spans="1:7">
      <c r="A64" s="211">
        <v>1956</v>
      </c>
      <c r="B64" s="216">
        <v>4.2000000000000003E-2</v>
      </c>
      <c r="C64" s="216">
        <v>4.2000000000000003E-2</v>
      </c>
      <c r="D64" s="45">
        <f t="shared" si="2"/>
        <v>-1.8634490921455603E-2</v>
      </c>
      <c r="E64" s="218">
        <f>EXP(SUM($D$7:D64))</f>
        <v>0.28877717871589309</v>
      </c>
      <c r="F64" s="221">
        <f t="shared" si="3"/>
        <v>1.5244901723741038E-3</v>
      </c>
      <c r="G64" s="221">
        <f>G63/(1+C63)</f>
        <v>7.4143672031929522E-2</v>
      </c>
    </row>
    <row r="65" spans="1:7">
      <c r="A65" s="211">
        <v>1955</v>
      </c>
      <c r="B65" s="216">
        <v>9.0000000000000011E-3</v>
      </c>
      <c r="C65" s="216">
        <v>8.9999999999999993E-3</v>
      </c>
      <c r="D65" s="45">
        <f t="shared" si="2"/>
        <v>-3.9263455147246756E-3</v>
      </c>
      <c r="E65" s="218">
        <f>EXP(SUM($D$7:D65))</f>
        <v>0.28764556274689601</v>
      </c>
      <c r="F65" s="221">
        <f t="shared" si="3"/>
        <v>1.5244901723741038E-3</v>
      </c>
      <c r="G65" s="221">
        <f>G64/(1+C64)</f>
        <v>7.1155155500892048E-2</v>
      </c>
    </row>
    <row r="66" spans="1:7">
      <c r="A66" s="211">
        <v>1954</v>
      </c>
      <c r="B66" s="216">
        <v>4.0000000000000001E-3</v>
      </c>
      <c r="C66" s="216">
        <v>4.0000000000000001E-3</v>
      </c>
      <c r="D66" s="45">
        <f t="shared" si="2"/>
        <v>-1.7406615763012701E-3</v>
      </c>
      <c r="E66" s="218">
        <f>EXP(SUM($D$7:D66))</f>
        <v>0.2871453046845337</v>
      </c>
      <c r="F66" s="221">
        <f t="shared" si="3"/>
        <v>1.5244901723741038E-3</v>
      </c>
      <c r="G66" s="221">
        <f>G65/(1+C65)</f>
        <v>7.0520471259556045E-2</v>
      </c>
    </row>
    <row r="67" spans="1:7">
      <c r="A67" s="211">
        <v>1953</v>
      </c>
      <c r="B67" s="216">
        <v>-1.7000000000000001E-2</v>
      </c>
      <c r="C67" s="216">
        <v>-1.7000000000000001E-2</v>
      </c>
      <c r="D67" s="45">
        <f t="shared" si="2"/>
        <v>7.3209529227445565E-3</v>
      </c>
      <c r="E67" s="218">
        <f>EXP(SUM($D$7:D67))</f>
        <v>0.28925519572507613</v>
      </c>
      <c r="F67" s="221">
        <f t="shared" si="3"/>
        <v>1.5244901723741038E-3</v>
      </c>
      <c r="G67" s="221">
        <f>G66/(1+C66)</f>
        <v>7.0239513206729123E-2</v>
      </c>
    </row>
    <row r="68" spans="1:7">
      <c r="A68" s="211">
        <v>1952</v>
      </c>
      <c r="B68" s="216">
        <v>0.11900000000000001</v>
      </c>
      <c r="C68" s="216">
        <v>0.11899999999999999</v>
      </c>
      <c r="D68" s="45">
        <f t="shared" si="2"/>
        <v>-5.5024091587952087E-2</v>
      </c>
      <c r="E68" s="218">
        <f>EXP(SUM($D$7:D68))</f>
        <v>0.27376915110913103</v>
      </c>
      <c r="F68" s="221">
        <f t="shared" si="3"/>
        <v>1.5244901723741038E-3</v>
      </c>
      <c r="G68" s="221">
        <f>G67/(1+C67)</f>
        <v>7.1454235205217834E-2</v>
      </c>
    </row>
    <row r="69" spans="1:7">
      <c r="A69" s="211">
        <v>1951</v>
      </c>
      <c r="B69" s="216">
        <v>0.16300000000000001</v>
      </c>
      <c r="C69" s="216">
        <v>0.16200000000000001</v>
      </c>
      <c r="D69" s="45">
        <f t="shared" si="2"/>
        <v>-7.6755981369723517E-2</v>
      </c>
      <c r="E69" s="218">
        <f>EXP(SUM($D$7:D69))</f>
        <v>0.25354194065150815</v>
      </c>
      <c r="F69" s="221">
        <f t="shared" si="3"/>
        <v>1.5244901723741038E-3</v>
      </c>
      <c r="G69" s="221">
        <f>G68/(1+C68)</f>
        <v>6.385543807436804E-2</v>
      </c>
    </row>
    <row r="70" spans="1:7">
      <c r="A70" s="211">
        <v>1950</v>
      </c>
      <c r="B70" s="216">
        <v>0.1</v>
      </c>
      <c r="C70" s="216">
        <v>0.1</v>
      </c>
      <c r="D70" s="45">
        <f t="shared" si="2"/>
        <v>-4.5757490560675115E-2</v>
      </c>
      <c r="E70" s="218">
        <f>EXP(SUM($D$7:D70))</f>
        <v>0.24220192162820342</v>
      </c>
      <c r="F70" s="221">
        <f t="shared" si="3"/>
        <v>1.5244901723741038E-3</v>
      </c>
      <c r="G70" s="221">
        <f>G69/(1+C69)</f>
        <v>5.4953044814430328E-2</v>
      </c>
    </row>
    <row r="71" spans="1:7">
      <c r="A71" s="211">
        <v>1949</v>
      </c>
      <c r="B71" s="216">
        <v>0.13200000000000001</v>
      </c>
      <c r="C71" s="216">
        <v>0.13200000000000001</v>
      </c>
      <c r="D71" s="45">
        <f t="shared" ref="D71:D102" si="4">LOG(1-C71)</f>
        <v>-6.1480274823508103E-2</v>
      </c>
      <c r="E71" s="218">
        <f>EXP(SUM($D$7:D71))</f>
        <v>0.22775978302444083</v>
      </c>
      <c r="F71" s="221">
        <f t="shared" si="3"/>
        <v>1.5244901723741038E-3</v>
      </c>
      <c r="G71" s="221">
        <f>G70/(1+C70)</f>
        <v>4.9957313467663932E-2</v>
      </c>
    </row>
    <row r="72" spans="1:7">
      <c r="A72" s="211">
        <v>1948</v>
      </c>
      <c r="B72" s="216">
        <v>0.58499999999999996</v>
      </c>
      <c r="C72" s="216">
        <v>0.58699999999999997</v>
      </c>
      <c r="D72" s="45">
        <f t="shared" si="4"/>
        <v>-0.38404994834359896</v>
      </c>
      <c r="E72" s="218">
        <f>EXP(SUM($D$7:D72))</f>
        <v>0.15512659755543434</v>
      </c>
      <c r="F72" s="221">
        <f t="shared" si="3"/>
        <v>1.5244901723741038E-3</v>
      </c>
      <c r="G72" s="221">
        <f>G71/(1+C71)</f>
        <v>4.4131902356593575E-2</v>
      </c>
    </row>
    <row r="73" spans="1:7">
      <c r="A73" s="211">
        <v>1947</v>
      </c>
      <c r="B73" s="216">
        <v>0.49399999999999999</v>
      </c>
      <c r="C73" s="216">
        <v>0.49199999999999999</v>
      </c>
      <c r="D73" s="45">
        <f t="shared" si="4"/>
        <v>-0.29413628771608075</v>
      </c>
      <c r="E73" s="218">
        <f>EXP(SUM($D$7:D73))</f>
        <v>0.1155964509057554</v>
      </c>
      <c r="F73" s="221">
        <f t="shared" si="3"/>
        <v>1.5244901723741038E-3</v>
      </c>
      <c r="G73" s="221">
        <f>G72/(1+C72)</f>
        <v>2.7808382077248631E-2</v>
      </c>
    </row>
    <row r="74" spans="1:7">
      <c r="A74" s="211">
        <v>1946</v>
      </c>
      <c r="B74" s="216">
        <v>0.52600000000000002</v>
      </c>
      <c r="C74" s="216">
        <v>0.52600000000000002</v>
      </c>
      <c r="D74" s="45">
        <f t="shared" si="4"/>
        <v>-0.32422165832591499</v>
      </c>
      <c r="E74" s="218">
        <f>EXP(SUM($D$7:D74))</f>
        <v>8.3586631409491838E-2</v>
      </c>
      <c r="F74" s="221">
        <f t="shared" si="3"/>
        <v>1.5244901723741038E-3</v>
      </c>
      <c r="G74" s="221">
        <f>G73/(1+C73)</f>
        <v>1.8638325789040636E-2</v>
      </c>
    </row>
    <row r="75" spans="1:7">
      <c r="A75" s="211">
        <v>1945</v>
      </c>
      <c r="B75" s="216">
        <v>0.48200000000000004</v>
      </c>
      <c r="C75" s="216">
        <v>0.48499999999999999</v>
      </c>
      <c r="D75" s="45">
        <f t="shared" si="4"/>
        <v>-0.28819277095880896</v>
      </c>
      <c r="E75" s="218">
        <f>EXP(SUM($D$7:D75))</f>
        <v>6.2657966055005079E-2</v>
      </c>
      <c r="F75" s="221">
        <f t="shared" si="3"/>
        <v>1.5244901723741038E-3</v>
      </c>
      <c r="G75" s="221">
        <f>G74/(1+C74)</f>
        <v>1.221384389845389E-2</v>
      </c>
    </row>
    <row r="76" spans="1:7">
      <c r="A76" s="211">
        <v>1944</v>
      </c>
      <c r="B76" s="62">
        <v>0.223</v>
      </c>
      <c r="C76" s="62">
        <v>0.222</v>
      </c>
      <c r="D76" s="45">
        <f t="shared" si="4"/>
        <v>-0.10902040301031106</v>
      </c>
      <c r="E76" s="218">
        <f>EXP(SUM($D$7:D76))</f>
        <v>5.6186157681645713E-2</v>
      </c>
      <c r="F76" s="221">
        <f t="shared" si="3"/>
        <v>1.5244901723741038E-3</v>
      </c>
      <c r="G76" s="221">
        <f>G75/(1+C75)</f>
        <v>8.2248107060295568E-3</v>
      </c>
    </row>
    <row r="77" spans="1:7">
      <c r="A77" s="211">
        <v>1943</v>
      </c>
      <c r="B77" s="62">
        <v>0.24199999999999999</v>
      </c>
      <c r="C77" s="62">
        <v>0.24199999999999999</v>
      </c>
      <c r="D77" s="45">
        <f t="shared" si="4"/>
        <v>-0.12033079436794646</v>
      </c>
      <c r="E77" s="218">
        <f>EXP(SUM($D$7:D77))</f>
        <v>4.9816169874171631E-2</v>
      </c>
      <c r="F77" s="221">
        <f t="shared" si="3"/>
        <v>1.5244901723741038E-3</v>
      </c>
      <c r="G77" s="221">
        <f>G76/(1+C76)</f>
        <v>6.7306143257197682E-3</v>
      </c>
    </row>
    <row r="78" spans="1:7">
      <c r="A78" s="211">
        <v>1942</v>
      </c>
      <c r="B78" s="62">
        <v>0.20100000000000001</v>
      </c>
      <c r="C78" s="62">
        <v>0.20300000000000001</v>
      </c>
      <c r="D78" s="45">
        <f t="shared" si="4"/>
        <v>-9.8541678603887697E-2</v>
      </c>
      <c r="E78" s="218">
        <f>EXP(SUM($D$7:D78))</f>
        <v>4.5141317096232737E-2</v>
      </c>
      <c r="F78" s="221">
        <f t="shared" si="3"/>
        <v>1.5244901723741038E-3</v>
      </c>
      <c r="G78" s="221">
        <f>G77/(1+C77)</f>
        <v>5.4191741752977196E-3</v>
      </c>
    </row>
    <row r="79" spans="1:7">
      <c r="A79" s="211">
        <v>1941</v>
      </c>
      <c r="B79" s="62">
        <v>0.17300000000000001</v>
      </c>
      <c r="C79" s="62">
        <v>0.17499999999999999</v>
      </c>
      <c r="D79" s="45">
        <f t="shared" si="4"/>
        <v>-8.3546051450074932E-2</v>
      </c>
      <c r="E79" s="218">
        <f>EXP(SUM($D$7:D79))</f>
        <v>4.1523182990605416E-2</v>
      </c>
      <c r="F79" s="221">
        <f t="shared" si="3"/>
        <v>1.5244901723741038E-3</v>
      </c>
      <c r="G79" s="221">
        <f>G78/(1+C78)</f>
        <v>4.504716687695527E-3</v>
      </c>
    </row>
    <row r="80" spans="1:7">
      <c r="A80" s="211">
        <v>1940</v>
      </c>
      <c r="B80" s="62">
        <v>0.18600000000000003</v>
      </c>
      <c r="C80" s="62">
        <v>0.17799999999999999</v>
      </c>
      <c r="D80" s="45">
        <f t="shared" si="4"/>
        <v>-8.5128182459949561E-2</v>
      </c>
      <c r="E80" s="218">
        <f>EXP(SUM($D$7:D80))</f>
        <v>3.813466515582787E-2</v>
      </c>
      <c r="F80" s="221">
        <f t="shared" si="3"/>
        <v>1.5244901723741038E-3</v>
      </c>
      <c r="G80" s="221">
        <f>G79/(1+C79)</f>
        <v>3.8338014363366187E-3</v>
      </c>
    </row>
    <row r="81" spans="1:7">
      <c r="A81" s="211">
        <v>1939</v>
      </c>
      <c r="B81" s="62">
        <v>6.6000000000000003E-2</v>
      </c>
      <c r="C81" s="62">
        <v>7.0000000000000007E-2</v>
      </c>
      <c r="D81" s="45">
        <f t="shared" si="4"/>
        <v>-3.1517051446064911E-2</v>
      </c>
      <c r="E81" s="218">
        <f>EXP(SUM($D$7:D81))</f>
        <v>3.6951515581241913E-2</v>
      </c>
      <c r="F81" s="221">
        <f t="shared" si="3"/>
        <v>1.5244901723741038E-3</v>
      </c>
      <c r="G81" s="221">
        <f>G80/(1+C80)</f>
        <v>3.2545003704046002E-3</v>
      </c>
    </row>
    <row r="82" spans="1:7">
      <c r="A82" s="211">
        <v>1938</v>
      </c>
      <c r="B82" s="62">
        <v>0.13600000000000001</v>
      </c>
      <c r="C82" s="62">
        <v>0.13600000000000001</v>
      </c>
      <c r="D82" s="45">
        <f t="shared" si="4"/>
        <v>-6.3486257521106718E-2</v>
      </c>
      <c r="E82" s="218">
        <f>EXP(SUM($D$7:D82))</f>
        <v>3.4678517607452428E-2</v>
      </c>
      <c r="F82" s="221">
        <f t="shared" si="3"/>
        <v>1.5244901723741038E-3</v>
      </c>
      <c r="G82" s="221">
        <f>G81/(1+C81)</f>
        <v>3.0415891312192524E-3</v>
      </c>
    </row>
    <row r="83" spans="1:7">
      <c r="A83" s="211">
        <v>1937</v>
      </c>
      <c r="B83" s="62">
        <v>0.25800000000000001</v>
      </c>
      <c r="C83" s="62">
        <v>0.25700000000000001</v>
      </c>
      <c r="D83" s="45">
        <f t="shared" si="4"/>
        <v>-0.1290111862394247</v>
      </c>
      <c r="E83" s="218">
        <f>EXP(SUM($D$7:D83))</f>
        <v>3.0481173169056693E-2</v>
      </c>
      <c r="F83" s="221">
        <f t="shared" si="3"/>
        <v>1.5244901723741038E-3</v>
      </c>
      <c r="G83" s="221">
        <f>G82/(1+C82)</f>
        <v>2.677455221143708E-3</v>
      </c>
    </row>
    <row r="84" spans="1:7">
      <c r="A84" s="211">
        <v>1936</v>
      </c>
      <c r="B84" s="62">
        <v>7.2999999999999995E-2</v>
      </c>
      <c r="C84" s="62">
        <v>7.6999999999999999E-2</v>
      </c>
      <c r="D84" s="45">
        <f t="shared" si="4"/>
        <v>-3.4798298974087927E-2</v>
      </c>
      <c r="E84" s="218">
        <f>EXP(SUM($D$7:D84))</f>
        <v>2.9438723127790369E-2</v>
      </c>
      <c r="F84" s="221">
        <f t="shared" si="3"/>
        <v>1.5244901723741038E-3</v>
      </c>
      <c r="G84" s="221">
        <f>G83/(1+C83)</f>
        <v>2.1300359754524325E-3</v>
      </c>
    </row>
    <row r="85" spans="1:7">
      <c r="A85" s="211">
        <v>1935</v>
      </c>
      <c r="B85" s="62">
        <v>-8.3000000000000004E-2</v>
      </c>
      <c r="C85" s="62">
        <v>-8.5000000000000006E-2</v>
      </c>
      <c r="D85" s="45">
        <f t="shared" si="4"/>
        <v>3.5429738184548303E-2</v>
      </c>
      <c r="E85" s="218">
        <f>EXP(SUM($D$7:D85))</f>
        <v>3.0500426254913421E-2</v>
      </c>
      <c r="F85" s="221">
        <f t="shared" si="3"/>
        <v>1.5244901723741038E-3</v>
      </c>
      <c r="G85" s="221">
        <f>G84/(1+C84)</f>
        <v>1.9777492808286281E-3</v>
      </c>
    </row>
    <row r="86" spans="1:7">
      <c r="A86" s="211">
        <v>1934</v>
      </c>
      <c r="B86" s="62">
        <v>-4.2000000000000003E-2</v>
      </c>
      <c r="C86" s="62">
        <v>-0.04</v>
      </c>
      <c r="D86" s="45">
        <f t="shared" si="4"/>
        <v>1.703333929878037E-2</v>
      </c>
      <c r="E86" s="218">
        <f>EXP(SUM($D$7:D86))</f>
        <v>3.1024400208617426E-2</v>
      </c>
      <c r="F86" s="221">
        <f t="shared" si="3"/>
        <v>1.5244901723741038E-3</v>
      </c>
      <c r="G86" s="221">
        <f>G85/(1+C85)</f>
        <v>2.161474623856424E-3</v>
      </c>
    </row>
    <row r="87" spans="1:7">
      <c r="A87" s="211">
        <v>1933</v>
      </c>
      <c r="B87" s="62">
        <v>-3.2000000000000001E-2</v>
      </c>
      <c r="C87" s="62">
        <v>-3.9E-2</v>
      </c>
      <c r="D87" s="45">
        <f t="shared" si="4"/>
        <v>1.6615547557177382E-2</v>
      </c>
      <c r="E87" s="218">
        <f>EXP(SUM($D$7:D87))</f>
        <v>3.1544193976237637E-2</v>
      </c>
      <c r="F87" s="221">
        <f t="shared" si="3"/>
        <v>1.5244901723741038E-3</v>
      </c>
      <c r="G87" s="221">
        <f>G86/(1+C86)</f>
        <v>2.2515360665171084E-3</v>
      </c>
    </row>
    <row r="88" spans="1:7">
      <c r="A88" s="211">
        <v>1932</v>
      </c>
      <c r="B88" s="62">
        <v>-8.900000000000001E-2</v>
      </c>
      <c r="C88" s="62">
        <v>-8.4000000000000005E-2</v>
      </c>
      <c r="D88" s="45">
        <f t="shared" si="4"/>
        <v>3.5029282202368152E-2</v>
      </c>
      <c r="E88" s="218">
        <f>EXP(SUM($D$7:D88))</f>
        <v>3.2668745578803483E-2</v>
      </c>
      <c r="F88" s="221">
        <f t="shared" si="3"/>
        <v>1.5244901723741038E-3</v>
      </c>
      <c r="G88" s="221">
        <f>G87/(1+C87)</f>
        <v>2.3429095385193634E-3</v>
      </c>
    </row>
    <row r="89" spans="1:7">
      <c r="A89" s="211">
        <v>1931</v>
      </c>
      <c r="B89" s="62">
        <v>-3.9E-2</v>
      </c>
      <c r="C89" s="62">
        <v>-4.4999999999999998E-2</v>
      </c>
      <c r="D89" s="45">
        <f t="shared" si="4"/>
        <v>1.9116290447072779E-2</v>
      </c>
      <c r="E89" s="218">
        <f>EXP(SUM($D$7:D89))</f>
        <v>3.329925813773163E-2</v>
      </c>
      <c r="F89" s="221">
        <f t="shared" si="3"/>
        <v>1.5244901723741038E-3</v>
      </c>
      <c r="G89" s="221">
        <f>G88/(1+C88)</f>
        <v>2.5577615049338026E-3</v>
      </c>
    </row>
    <row r="90" spans="1:7">
      <c r="A90" s="211">
        <v>1930</v>
      </c>
      <c r="B90" s="62">
        <v>8.0000000000000002E-3</v>
      </c>
      <c r="C90" s="62">
        <v>1.2E-2</v>
      </c>
      <c r="D90" s="45">
        <f t="shared" si="4"/>
        <v>-5.2430554123718831E-3</v>
      </c>
      <c r="E90" s="218">
        <f>EXP(SUM($D$7:D90))</f>
        <v>3.3125125175413953E-2</v>
      </c>
      <c r="F90" s="221">
        <f t="shared" si="3"/>
        <v>1.5244901723741038E-3</v>
      </c>
      <c r="G90" s="221">
        <f>G89/(1+C89)</f>
        <v>2.6782842983600029E-3</v>
      </c>
    </row>
    <row r="91" spans="1:7">
      <c r="A91" s="211">
        <v>1929</v>
      </c>
      <c r="B91" s="62">
        <v>6.2E-2</v>
      </c>
      <c r="C91" s="62">
        <v>6.0999999999999999E-2</v>
      </c>
      <c r="D91" s="45">
        <f t="shared" si="4"/>
        <v>-2.7334407733889052E-2</v>
      </c>
      <c r="E91" s="218">
        <f>EXP(SUM($D$7:D91))</f>
        <v>3.2231932556439157E-2</v>
      </c>
      <c r="F91" s="221">
        <f t="shared" si="3"/>
        <v>1.5244901723741038E-3</v>
      </c>
      <c r="G91" s="221">
        <f>G90/(1+C90)</f>
        <v>2.6465259865217422E-3</v>
      </c>
    </row>
    <row r="92" spans="1:7">
      <c r="A92" s="211">
        <v>1928</v>
      </c>
      <c r="B92" s="62">
        <v>-2E-3</v>
      </c>
      <c r="C92" s="62">
        <v>0</v>
      </c>
      <c r="D92" s="45">
        <f t="shared" si="4"/>
        <v>0</v>
      </c>
      <c r="E92" s="218">
        <f>EXP(SUM($D$7:D92))</f>
        <v>3.2231932556439157E-2</v>
      </c>
      <c r="F92" s="221">
        <f t="shared" si="3"/>
        <v>1.5244901723741038E-3</v>
      </c>
      <c r="G92" s="221">
        <f>G91/(1+C91)</f>
        <v>2.4943694500676175E-3</v>
      </c>
    </row>
    <row r="93" spans="1:7">
      <c r="A93" s="211">
        <v>1927</v>
      </c>
      <c r="B93" s="62">
        <v>4.4000000000000004E-2</v>
      </c>
      <c r="C93" s="62">
        <v>3.7999999999999999E-2</v>
      </c>
      <c r="D93" s="45">
        <f t="shared" si="4"/>
        <v>-1.6824927962187056E-2</v>
      </c>
      <c r="E93" s="218">
        <f>EXP(SUM($D$7:D93))</f>
        <v>3.1694169213544232E-2</v>
      </c>
      <c r="F93" s="221">
        <f t="shared" si="3"/>
        <v>1.5244901723741038E-3</v>
      </c>
      <c r="G93" s="221">
        <f>G92/(1+C92)</f>
        <v>2.4943694500676175E-3</v>
      </c>
    </row>
    <row r="94" spans="1:7">
      <c r="A94" s="211">
        <v>1926</v>
      </c>
      <c r="B94" s="62">
        <v>0.30099999999999999</v>
      </c>
      <c r="C94" s="62">
        <v>0.317</v>
      </c>
      <c r="D94" s="45">
        <f t="shared" si="4"/>
        <v>-0.16557929631846741</v>
      </c>
      <c r="E94" s="218">
        <f>EXP(SUM($D$7:D94))</f>
        <v>2.6857723444762765E-2</v>
      </c>
      <c r="F94" s="221">
        <f t="shared" si="3"/>
        <v>1.5244901723741038E-3</v>
      </c>
      <c r="G94" s="221">
        <f>G93/(1+C93)</f>
        <v>2.4030534201036776E-3</v>
      </c>
    </row>
    <row r="95" spans="1:7">
      <c r="A95" s="211">
        <v>1925</v>
      </c>
      <c r="B95" s="62">
        <v>7.2999999999999995E-2</v>
      </c>
      <c r="C95" s="62">
        <v>7.0999999999999994E-2</v>
      </c>
      <c r="D95" s="45">
        <f t="shared" si="4"/>
        <v>-3.1984286006358213E-2</v>
      </c>
      <c r="E95" s="218">
        <f>EXP(SUM($D$7:D95))</f>
        <v>2.6012290689674439E-2</v>
      </c>
      <c r="F95" s="221">
        <f t="shared" si="3"/>
        <v>1.5244901723741038E-3</v>
      </c>
      <c r="G95" s="221">
        <f>G94/(1+C94)</f>
        <v>1.8246419287043869E-3</v>
      </c>
    </row>
    <row r="96" spans="1:7">
      <c r="A96" s="211">
        <v>1924</v>
      </c>
      <c r="B96" s="62">
        <v>0.13900000000000001</v>
      </c>
      <c r="C96" s="62">
        <v>0.14299999999999999</v>
      </c>
      <c r="D96" s="45">
        <f t="shared" si="4"/>
        <v>-6.7019178076801841E-2</v>
      </c>
      <c r="E96" s="218">
        <f>EXP(SUM($D$7:D96))</f>
        <v>2.4326102896417623E-2</v>
      </c>
      <c r="F96" s="221">
        <f t="shared" si="3"/>
        <v>1.5244901723741038E-3</v>
      </c>
      <c r="G96" s="221">
        <f>G95/(1+C95)</f>
        <v>1.7036806056997078E-3</v>
      </c>
    </row>
    <row r="97" spans="1:7">
      <c r="A97" s="211">
        <v>1923</v>
      </c>
      <c r="B97" s="62">
        <v>0.11</v>
      </c>
      <c r="C97" s="62">
        <v>8.8999999999999996E-2</v>
      </c>
      <c r="D97" s="45">
        <f t="shared" si="4"/>
        <v>-4.0481623027001735E-2</v>
      </c>
      <c r="E97" s="218">
        <f>EXP(SUM($D$7:D97))</f>
        <v>2.3361008848961667E-2</v>
      </c>
      <c r="F97" s="221">
        <f t="shared" si="3"/>
        <v>1.5244901723741038E-3</v>
      </c>
      <c r="G97" s="221">
        <f>G96/(1+C96)</f>
        <v>1.490534213210593E-3</v>
      </c>
    </row>
    <row r="98" spans="1:7">
      <c r="A98" s="211">
        <v>1922</v>
      </c>
      <c r="B98" s="62">
        <v>-3.9E-2</v>
      </c>
      <c r="C98" s="62">
        <v>-2.1000000000000001E-2</v>
      </c>
      <c r="D98" s="45">
        <f t="shared" si="4"/>
        <v>9.025742086910208E-3</v>
      </c>
      <c r="E98" s="218">
        <f>EXP(SUM($D$7:D98))</f>
        <v>2.3572813699829838E-2</v>
      </c>
      <c r="F98" s="221">
        <f t="shared" si="3"/>
        <v>1.5244901723741038E-3</v>
      </c>
      <c r="G98" s="221">
        <f>G97/(1+C97)</f>
        <v>1.3687182857764859E-3</v>
      </c>
    </row>
    <row r="99" spans="1:7">
      <c r="A99" s="211">
        <v>1921</v>
      </c>
      <c r="B99" s="62">
        <v>-0.124</v>
      </c>
      <c r="C99" s="62">
        <v>-0.13200000000000001</v>
      </c>
      <c r="D99" s="45">
        <f t="shared" si="4"/>
        <v>5.3846426852252674E-2</v>
      </c>
      <c r="E99" s="218">
        <f>EXP(SUM($D$7:D99))</f>
        <v>2.487692116917798E-2</v>
      </c>
      <c r="F99" s="221">
        <f t="shared" si="3"/>
        <v>1.5244901723741038E-3</v>
      </c>
      <c r="G99" s="221">
        <f>G98/(1+C98)</f>
        <v>1.3980779221414565E-3</v>
      </c>
    </row>
    <row r="100" spans="1:7">
      <c r="A100" s="211">
        <v>1920</v>
      </c>
      <c r="B100" s="62">
        <v>0.374</v>
      </c>
      <c r="C100" s="62">
        <v>0.39500000000000002</v>
      </c>
      <c r="D100" s="45">
        <f t="shared" si="4"/>
        <v>-0.21824462534753111</v>
      </c>
      <c r="E100" s="218">
        <f>EXP(SUM($D$7:D100))</f>
        <v>1.9999272295091249E-2</v>
      </c>
      <c r="F100" s="221">
        <f t="shared" si="3"/>
        <v>1.5244901723741038E-3</v>
      </c>
      <c r="G100" s="221">
        <f>G99/(1+C99)</f>
        <v>1.610688850393383E-3</v>
      </c>
    </row>
    <row r="101" spans="1:7">
      <c r="A101" s="211">
        <v>1919</v>
      </c>
      <c r="B101" s="62">
        <v>0.25</v>
      </c>
      <c r="C101" s="62">
        <v>0.22500000000000001</v>
      </c>
      <c r="D101" s="45">
        <f t="shared" si="4"/>
        <v>-0.1106982974936897</v>
      </c>
      <c r="E101" s="218">
        <f>EXP(SUM($D$7:D101))</f>
        <v>1.7903524450711698E-2</v>
      </c>
      <c r="F101" s="221">
        <f t="shared" si="3"/>
        <v>1.5244901723741038E-3</v>
      </c>
      <c r="G101" s="221">
        <f>G100/(1+C100)</f>
        <v>1.1546156633644323E-3</v>
      </c>
    </row>
    <row r="102" spans="1:7">
      <c r="A102" s="211">
        <v>1918</v>
      </c>
      <c r="B102" s="62">
        <v>0.29699999999999999</v>
      </c>
      <c r="C102" s="62">
        <v>0.29199999999999998</v>
      </c>
      <c r="D102" s="45">
        <f t="shared" si="4"/>
        <v>-0.14996674231023099</v>
      </c>
      <c r="E102" s="218">
        <f>EXP(SUM($D$7:D102))</f>
        <v>1.5410218800602424E-2</v>
      </c>
      <c r="F102" s="221">
        <f t="shared" si="3"/>
        <v>1.5244901723741038E-3</v>
      </c>
      <c r="G102" s="221">
        <f>G101/(1+C101)</f>
        <v>9.4254339866484257E-4</v>
      </c>
    </row>
    <row r="103" spans="1:7">
      <c r="A103" s="211">
        <v>1917</v>
      </c>
      <c r="B103" s="62">
        <v>0.19800000000000001</v>
      </c>
      <c r="C103" s="62">
        <v>0.2</v>
      </c>
      <c r="D103" s="45">
        <f>LOG(1-C103)</f>
        <v>-9.6910013008056392E-2</v>
      </c>
      <c r="E103" s="218">
        <f>EXP(SUM($D$7:D103))</f>
        <v>1.3986895210312362E-2</v>
      </c>
      <c r="F103" s="221">
        <f t="shared" si="3"/>
        <v>1.5244901723741038E-3</v>
      </c>
      <c r="G103" s="221">
        <f>G102/(1+C102)</f>
        <v>7.2952275438455301E-4</v>
      </c>
    </row>
    <row r="104" spans="1:7">
      <c r="A104" s="211">
        <v>1916</v>
      </c>
      <c r="B104" s="62">
        <v>0.12</v>
      </c>
      <c r="C104" s="62">
        <v>0.11</v>
      </c>
      <c r="D104" s="45">
        <f>LOG(1-C104)</f>
        <v>-5.0609993355087209E-2</v>
      </c>
      <c r="E104" s="218">
        <f>EXP(SUM($D$7:D104))</f>
        <v>1.3296632949425295E-2</v>
      </c>
      <c r="F104" s="221">
        <f t="shared" si="3"/>
        <v>1.5244901723741038E-3</v>
      </c>
      <c r="G104" s="221">
        <f>G103/(1+C103)</f>
        <v>6.0793562865379415E-4</v>
      </c>
    </row>
    <row r="105" spans="1:7">
      <c r="A105" s="227">
        <v>1915</v>
      </c>
      <c r="B105" s="228">
        <v>0.187</v>
      </c>
      <c r="C105" s="228">
        <v>0.19900000000000001</v>
      </c>
      <c r="D105" s="229">
        <f>LOG(1-C105)</f>
        <v>-9.6367483915762372E-2</v>
      </c>
      <c r="E105" s="230">
        <f>EXP(SUM($D$7:D105))</f>
        <v>1.2075074358382407E-2</v>
      </c>
      <c r="F105" s="222">
        <f t="shared" si="3"/>
        <v>1.5244901723741038E-3</v>
      </c>
      <c r="G105" s="222">
        <f>G104/(1+C104)</f>
        <v>5.4768975554395864E-4</v>
      </c>
    </row>
    <row r="106" spans="1:7">
      <c r="B106" s="47"/>
    </row>
    <row r="107" spans="1:7">
      <c r="B107" s="47"/>
    </row>
    <row r="108" spans="1:7">
      <c r="B108" s="47"/>
    </row>
    <row r="109" spans="1:7">
      <c r="B109" s="47"/>
    </row>
    <row r="110" spans="1:7">
      <c r="B110" s="47"/>
    </row>
    <row r="111" spans="1:7">
      <c r="B111" s="47"/>
    </row>
    <row r="112" spans="1:7">
      <c r="B112" s="47"/>
    </row>
    <row r="113" spans="2:2">
      <c r="B113" s="47"/>
    </row>
    <row r="114" spans="2:2">
      <c r="B114" s="47"/>
    </row>
    <row r="115" spans="2:2">
      <c r="B115" s="47"/>
    </row>
    <row r="116" spans="2:2">
      <c r="B116" s="47"/>
    </row>
    <row r="117" spans="2:2">
      <c r="B117" s="47"/>
    </row>
    <row r="118" spans="2:2">
      <c r="B118" s="47"/>
    </row>
    <row r="119" spans="2:2">
      <c r="B119" s="47"/>
    </row>
    <row r="120" spans="2:2">
      <c r="B120" s="47"/>
    </row>
    <row r="121" spans="2:2">
      <c r="B121" s="47"/>
    </row>
    <row r="122" spans="2:2">
      <c r="B122" s="47"/>
    </row>
    <row r="123" spans="2:2">
      <c r="B123" s="47"/>
    </row>
    <row r="124" spans="2:2">
      <c r="B124" s="47"/>
    </row>
    <row r="125" spans="2:2">
      <c r="B125" s="47"/>
    </row>
    <row r="126" spans="2:2">
      <c r="B126" s="47"/>
    </row>
    <row r="127" spans="2:2">
      <c r="B127" s="47"/>
    </row>
    <row r="128" spans="2:2">
      <c r="B128" s="47"/>
    </row>
    <row r="129" spans="2:2">
      <c r="B129" s="47"/>
    </row>
    <row r="130" spans="2:2">
      <c r="B130" s="44"/>
    </row>
  </sheetData>
  <sortState ref="A4:C112">
    <sortCondition descending="1" ref="A112"/>
  </sortState>
  <mergeCells count="2">
    <mergeCell ref="B5:C5"/>
    <mergeCell ref="D5:H5"/>
  </mergeCells>
  <hyperlinks>
    <hyperlink ref="C3" r:id="rId1"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I123"/>
  <sheetViews>
    <sheetView workbookViewId="0">
      <pane xSplit="1" ySplit="7" topLeftCell="B8" activePane="bottomRight" state="frozen"/>
      <selection pane="topRight" activeCell="B1" sqref="B1"/>
      <selection pane="bottomLeft" activeCell="A8" sqref="A8"/>
      <selection pane="bottomRight" activeCell="B11" sqref="B11"/>
    </sheetView>
  </sheetViews>
  <sheetFormatPr baseColWidth="10" defaultRowHeight="15"/>
  <cols>
    <col min="1" max="1" width="14.28515625" customWidth="1"/>
    <col min="2" max="2" width="11.42578125" style="35" customWidth="1"/>
    <col min="3" max="3" width="11.140625" style="35" customWidth="1"/>
    <col min="4" max="4" width="11.42578125" style="35"/>
    <col min="5" max="5" width="12" style="35" bestFit="1" customWidth="1"/>
  </cols>
  <sheetData>
    <row r="1" spans="1:8">
      <c r="A1" s="111" t="s">
        <v>410</v>
      </c>
      <c r="B1" s="108" t="s">
        <v>474</v>
      </c>
      <c r="C1" s="109"/>
      <c r="D1" s="109"/>
      <c r="E1" s="109"/>
      <c r="F1" s="109"/>
      <c r="G1" s="109"/>
      <c r="H1" s="177"/>
    </row>
    <row r="2" spans="1:8">
      <c r="A2" s="113" t="s">
        <v>413</v>
      </c>
      <c r="B2" s="58" t="s">
        <v>477</v>
      </c>
      <c r="C2" s="58"/>
      <c r="D2" s="58"/>
      <c r="E2" s="58"/>
      <c r="F2" s="58"/>
      <c r="G2" s="58"/>
      <c r="H2" s="138"/>
    </row>
    <row r="3" spans="1:8">
      <c r="A3" s="113" t="s">
        <v>415</v>
      </c>
      <c r="B3" s="58" t="s">
        <v>433</v>
      </c>
      <c r="C3" s="122" t="s">
        <v>430</v>
      </c>
      <c r="D3" s="58"/>
      <c r="E3" s="58"/>
      <c r="F3" s="58"/>
      <c r="G3" s="58"/>
      <c r="H3" s="114"/>
    </row>
    <row r="4" spans="1:8">
      <c r="A4" s="113"/>
      <c r="B4" s="58" t="s">
        <v>479</v>
      </c>
      <c r="C4" s="58"/>
      <c r="D4" s="58"/>
      <c r="E4" s="58"/>
      <c r="F4" s="58"/>
      <c r="G4" s="58"/>
      <c r="H4" s="138"/>
    </row>
    <row r="5" spans="1:8">
      <c r="A5" s="116"/>
      <c r="B5" s="117"/>
      <c r="C5" s="117"/>
      <c r="D5" s="117"/>
      <c r="E5" s="117"/>
      <c r="F5" s="117"/>
      <c r="G5" s="117"/>
      <c r="H5" s="182"/>
    </row>
    <row r="6" spans="1:8">
      <c r="A6" s="129" t="s">
        <v>412</v>
      </c>
      <c r="B6" s="313" t="s">
        <v>476</v>
      </c>
      <c r="C6" s="314"/>
      <c r="D6" s="131" t="s">
        <v>42</v>
      </c>
      <c r="E6" s="313" t="s">
        <v>478</v>
      </c>
      <c r="F6" s="314"/>
      <c r="G6" s="313" t="s">
        <v>476</v>
      </c>
      <c r="H6" s="314"/>
    </row>
    <row r="7" spans="1:8" ht="45">
      <c r="A7" s="185" t="s">
        <v>16</v>
      </c>
      <c r="B7" s="186" t="s">
        <v>474</v>
      </c>
      <c r="C7" s="186" t="s">
        <v>475</v>
      </c>
      <c r="D7" s="187" t="s">
        <v>43</v>
      </c>
      <c r="E7" s="186" t="s">
        <v>474</v>
      </c>
      <c r="F7" s="186" t="s">
        <v>475</v>
      </c>
      <c r="G7" s="186" t="s">
        <v>474</v>
      </c>
      <c r="H7" s="186" t="s">
        <v>475</v>
      </c>
    </row>
    <row r="8" spans="1:8">
      <c r="A8" s="183">
        <v>1914</v>
      </c>
      <c r="B8" s="188"/>
      <c r="C8" s="188"/>
      <c r="D8" s="191"/>
      <c r="E8" s="87"/>
      <c r="F8" s="87"/>
      <c r="G8" s="87"/>
      <c r="H8" s="87"/>
    </row>
    <row r="9" spans="1:8">
      <c r="A9" s="184">
        <v>1915</v>
      </c>
      <c r="B9" s="189">
        <v>260038</v>
      </c>
      <c r="C9" s="189">
        <v>15249089.568197712</v>
      </c>
      <c r="D9" s="192">
        <v>1.7052690184357927E-2</v>
      </c>
      <c r="E9" s="87"/>
      <c r="F9" s="87"/>
      <c r="G9" s="87"/>
      <c r="H9" s="87"/>
    </row>
    <row r="10" spans="1:8">
      <c r="A10" s="184">
        <v>1916</v>
      </c>
      <c r="B10" s="189">
        <v>474077</v>
      </c>
      <c r="C10" s="189">
        <v>15204615.582862923</v>
      </c>
      <c r="D10" s="192">
        <v>3.1179808355979142E-2</v>
      </c>
      <c r="E10" s="87"/>
      <c r="F10" s="87"/>
      <c r="G10" s="87"/>
      <c r="H10" s="87"/>
    </row>
    <row r="11" spans="1:8">
      <c r="A11" s="184">
        <v>1917</v>
      </c>
      <c r="B11" s="189">
        <v>593861</v>
      </c>
      <c r="C11" s="189">
        <v>15160141.597528134</v>
      </c>
      <c r="D11" s="192">
        <v>3.9172523302607495E-2</v>
      </c>
      <c r="E11" s="87"/>
      <c r="F11" s="87"/>
      <c r="G11" s="87"/>
      <c r="H11" s="87"/>
    </row>
    <row r="12" spans="1:8">
      <c r="A12" s="184">
        <v>1918</v>
      </c>
      <c r="B12" s="189">
        <v>688829</v>
      </c>
      <c r="C12" s="189">
        <v>15115667.612193346</v>
      </c>
      <c r="D12" s="192">
        <v>4.5570531032605055E-2</v>
      </c>
      <c r="E12" s="87"/>
      <c r="F12" s="87"/>
      <c r="G12" s="87"/>
      <c r="H12" s="87"/>
    </row>
    <row r="13" spans="1:8">
      <c r="A13" s="184">
        <v>1919</v>
      </c>
      <c r="B13" s="189">
        <v>541202</v>
      </c>
      <c r="C13" s="189">
        <v>15071193.626858557</v>
      </c>
      <c r="D13" s="192">
        <v>3.5909697227664662E-2</v>
      </c>
      <c r="E13" s="87"/>
      <c r="F13" s="87"/>
      <c r="G13" s="87"/>
      <c r="H13" s="87"/>
    </row>
    <row r="14" spans="1:8">
      <c r="A14" s="184">
        <v>1920</v>
      </c>
      <c r="B14" s="189">
        <v>977344</v>
      </c>
      <c r="C14" s="189">
        <v>15026719.641523764</v>
      </c>
      <c r="D14" s="192">
        <v>6.5040409571446148E-2</v>
      </c>
      <c r="E14" s="87"/>
      <c r="F14" s="87"/>
      <c r="G14" s="87"/>
      <c r="H14" s="87"/>
    </row>
    <row r="15" spans="1:8">
      <c r="A15" s="184">
        <v>1921</v>
      </c>
      <c r="B15" s="189">
        <v>1119330</v>
      </c>
      <c r="C15" s="189">
        <v>15323121.536615973</v>
      </c>
      <c r="D15" s="192">
        <v>7.3048431895894092E-2</v>
      </c>
      <c r="E15" s="87"/>
      <c r="F15" s="87"/>
      <c r="G15" s="87"/>
      <c r="H15" s="87"/>
    </row>
    <row r="16" spans="1:8">
      <c r="A16" s="184">
        <v>1922</v>
      </c>
      <c r="B16" s="189">
        <v>1026656</v>
      </c>
      <c r="C16" s="189">
        <v>15452520.658639722</v>
      </c>
      <c r="D16" s="192">
        <v>6.6439386989331231E-2</v>
      </c>
      <c r="E16" s="87"/>
      <c r="F16" s="87"/>
      <c r="G16" s="87"/>
      <c r="H16" s="87"/>
    </row>
    <row r="17" spans="1:8">
      <c r="A17" s="184">
        <v>1923</v>
      </c>
      <c r="B17" s="189">
        <v>1201285</v>
      </c>
      <c r="C17" s="189">
        <v>15608585.132378414</v>
      </c>
      <c r="D17" s="192">
        <v>7.6963093695664772E-2</v>
      </c>
      <c r="E17" s="87"/>
      <c r="F17" s="87"/>
      <c r="G17" s="87"/>
      <c r="H17" s="87"/>
    </row>
    <row r="18" spans="1:8">
      <c r="A18" s="184">
        <v>1924</v>
      </c>
      <c r="B18" s="189">
        <v>1487828</v>
      </c>
      <c r="C18" s="189">
        <v>15802738.356745167</v>
      </c>
      <c r="D18" s="192">
        <v>9.415001162535494E-2</v>
      </c>
      <c r="E18" s="87"/>
      <c r="F18" s="87"/>
      <c r="G18" s="87"/>
      <c r="H18" s="87"/>
    </row>
    <row r="19" spans="1:8">
      <c r="A19" s="184">
        <v>1925</v>
      </c>
      <c r="B19" s="189">
        <v>1938597</v>
      </c>
      <c r="C19" s="189">
        <v>16000924.309334688</v>
      </c>
      <c r="D19" s="192">
        <v>0.12115531343830263</v>
      </c>
      <c r="E19" s="87"/>
      <c r="F19" s="87"/>
      <c r="G19" s="87"/>
      <c r="H19" s="87"/>
    </row>
    <row r="20" spans="1:8">
      <c r="A20" s="184">
        <v>1926</v>
      </c>
      <c r="B20" s="189">
        <v>2588650</v>
      </c>
      <c r="C20" s="189">
        <v>16146571.913756575</v>
      </c>
      <c r="D20" s="192">
        <v>0.16032195650115175</v>
      </c>
      <c r="E20" s="87"/>
      <c r="F20" s="87"/>
      <c r="G20" s="87"/>
      <c r="H20" s="87"/>
    </row>
    <row r="21" spans="1:8">
      <c r="A21" s="184">
        <v>1927</v>
      </c>
      <c r="B21" s="189">
        <v>2901966</v>
      </c>
      <c r="C21" s="189">
        <v>16253636.967614509</v>
      </c>
      <c r="D21" s="192">
        <v>0.17854256286037326</v>
      </c>
      <c r="E21" s="87"/>
      <c r="F21" s="87"/>
      <c r="G21" s="87"/>
      <c r="H21" s="87"/>
    </row>
    <row r="22" spans="1:8">
      <c r="A22" s="184">
        <v>1928</v>
      </c>
      <c r="B22" s="189">
        <v>1984952</v>
      </c>
      <c r="C22" s="189">
        <v>16347017.548874008</v>
      </c>
      <c r="D22" s="192">
        <v>0.12142594170865895</v>
      </c>
      <c r="E22" s="87"/>
      <c r="F22" s="87"/>
      <c r="G22" s="87"/>
      <c r="H22" s="87"/>
    </row>
    <row r="23" spans="1:8">
      <c r="A23" s="184">
        <v>1929</v>
      </c>
      <c r="B23" s="189">
        <v>1923270</v>
      </c>
      <c r="C23" s="189">
        <v>16454095.591251858</v>
      </c>
      <c r="D23" s="192">
        <v>0.11688700781722358</v>
      </c>
      <c r="E23" s="87"/>
      <c r="F23" s="87"/>
      <c r="G23" s="87"/>
      <c r="H23" s="87"/>
    </row>
    <row r="24" spans="1:8">
      <c r="A24" s="184">
        <v>1930</v>
      </c>
      <c r="B24" s="189">
        <v>2150390</v>
      </c>
      <c r="C24" s="189">
        <v>16555933.031139094</v>
      </c>
      <c r="D24" s="192">
        <v>0.12988636737992695</v>
      </c>
      <c r="E24" s="87"/>
      <c r="F24" s="87"/>
      <c r="G24" s="87"/>
      <c r="H24" s="87"/>
    </row>
    <row r="25" spans="1:8">
      <c r="A25" s="184">
        <v>1931</v>
      </c>
      <c r="B25" s="189">
        <v>2080164</v>
      </c>
      <c r="C25" s="189">
        <v>16728728.130433075</v>
      </c>
      <c r="D25" s="192">
        <v>0.1243468112925898</v>
      </c>
      <c r="E25" s="87"/>
      <c r="F25" s="87"/>
      <c r="G25" s="87"/>
      <c r="H25" s="87"/>
    </row>
    <row r="26" spans="1:8">
      <c r="A26" s="184">
        <v>1932</v>
      </c>
      <c r="B26" s="189">
        <v>1922170</v>
      </c>
      <c r="C26" s="189">
        <v>16767239.401699284</v>
      </c>
      <c r="D26" s="192">
        <v>0.11463842997346342</v>
      </c>
      <c r="E26" s="87"/>
      <c r="F26" s="87"/>
      <c r="G26" s="87"/>
      <c r="H26" s="87"/>
    </row>
    <row r="27" spans="1:8">
      <c r="A27" s="184">
        <v>1933</v>
      </c>
      <c r="B27" s="189">
        <v>1920408</v>
      </c>
      <c r="C27" s="189">
        <v>16810400.827934455</v>
      </c>
      <c r="D27" s="192">
        <v>0.11423927481900302</v>
      </c>
      <c r="E27" s="87"/>
      <c r="F27" s="87"/>
      <c r="G27" s="87"/>
      <c r="H27" s="87"/>
    </row>
    <row r="28" spans="1:8">
      <c r="A28" s="184">
        <v>1934</v>
      </c>
      <c r="B28" s="189">
        <v>1744947</v>
      </c>
      <c r="C28" s="189">
        <v>16836610.287627246</v>
      </c>
      <c r="D28" s="192">
        <v>0.10364004215755429</v>
      </c>
      <c r="E28" s="87"/>
      <c r="F28" s="87"/>
      <c r="G28" s="87"/>
      <c r="H28" s="87"/>
    </row>
    <row r="29" spans="1:8">
      <c r="A29" s="184">
        <v>1935</v>
      </c>
      <c r="B29" s="189">
        <v>1632799</v>
      </c>
      <c r="C29" s="189">
        <v>16873981.152787812</v>
      </c>
      <c r="D29" s="192">
        <v>9.6764301513412518E-2</v>
      </c>
      <c r="E29" s="87"/>
      <c r="F29" s="87"/>
      <c r="G29" s="87"/>
      <c r="H29" s="87"/>
    </row>
    <row r="30" spans="1:8">
      <c r="A30" s="184">
        <v>1936</v>
      </c>
      <c r="B30" s="189">
        <v>1638759</v>
      </c>
      <c r="C30" s="189">
        <v>16888969.047490474</v>
      </c>
      <c r="D30" s="192">
        <v>9.7031322361473715E-2</v>
      </c>
      <c r="E30" s="87"/>
      <c r="F30" s="87"/>
      <c r="G30" s="87"/>
      <c r="H30" s="87"/>
    </row>
    <row r="31" spans="1:8">
      <c r="A31" s="184">
        <v>1937</v>
      </c>
      <c r="B31" s="189">
        <v>2287732</v>
      </c>
      <c r="C31" s="189">
        <v>16899311.534615401</v>
      </c>
      <c r="D31" s="192">
        <v>0.13537427221895787</v>
      </c>
      <c r="E31" s="87"/>
      <c r="F31" s="87"/>
      <c r="G31" s="87"/>
      <c r="H31" s="87"/>
    </row>
    <row r="32" spans="1:8">
      <c r="A32" s="184">
        <v>1938</v>
      </c>
      <c r="B32" s="189">
        <v>2795473</v>
      </c>
      <c r="C32" s="189">
        <v>16915410.408390436</v>
      </c>
      <c r="D32" s="192">
        <v>0.16526190807722763</v>
      </c>
      <c r="E32" s="87"/>
      <c r="F32" s="87"/>
      <c r="G32" s="87"/>
      <c r="H32" s="87"/>
    </row>
    <row r="33" spans="1:8">
      <c r="A33" s="184">
        <v>1939</v>
      </c>
      <c r="B33" s="189">
        <v>2102618</v>
      </c>
      <c r="C33" s="189">
        <v>16172288.575424137</v>
      </c>
      <c r="D33" s="192">
        <v>0.13001363351846179</v>
      </c>
      <c r="E33" s="87"/>
      <c r="F33" s="87"/>
      <c r="G33" s="87"/>
      <c r="H33" s="87"/>
    </row>
    <row r="34" spans="1:8">
      <c r="A34" s="184">
        <v>1940</v>
      </c>
      <c r="B34" s="189">
        <v>1882830</v>
      </c>
      <c r="C34" s="189">
        <v>16229112.140045635</v>
      </c>
      <c r="D34" s="192">
        <v>0.11601558876126575</v>
      </c>
      <c r="E34" s="87"/>
      <c r="F34" s="87"/>
      <c r="G34" s="87"/>
      <c r="H34" s="87"/>
    </row>
    <row r="35" spans="1:8">
      <c r="A35" s="184">
        <v>1941</v>
      </c>
      <c r="B35" s="189">
        <v>2732864</v>
      </c>
      <c r="C35" s="189">
        <v>15368131.997628767</v>
      </c>
      <c r="D35" s="192">
        <v>0.17782668709649738</v>
      </c>
      <c r="E35" s="87"/>
      <c r="F35" s="87"/>
      <c r="G35" s="87"/>
      <c r="H35" s="87"/>
    </row>
    <row r="36" spans="1:8">
      <c r="A36" s="184">
        <v>1942</v>
      </c>
      <c r="B36" s="189">
        <v>3838496</v>
      </c>
      <c r="C36" s="189">
        <v>15371957.9974781</v>
      </c>
      <c r="D36" s="192">
        <v>0.24970768204217955</v>
      </c>
      <c r="E36" s="87"/>
      <c r="F36" s="87"/>
      <c r="G36" s="87"/>
      <c r="H36" s="87"/>
    </row>
    <row r="37" spans="1:8">
      <c r="A37" s="184">
        <v>1943</v>
      </c>
      <c r="B37" s="189">
        <v>2045270</v>
      </c>
      <c r="C37" s="189">
        <v>15276623.830476714</v>
      </c>
      <c r="D37" s="192">
        <v>0.13388233046098225</v>
      </c>
      <c r="E37" s="87"/>
      <c r="F37" s="87"/>
      <c r="G37" s="87"/>
      <c r="H37" s="87"/>
    </row>
    <row r="38" spans="1:8">
      <c r="A38" s="184">
        <v>1944</v>
      </c>
      <c r="B38" s="189">
        <v>2780051</v>
      </c>
      <c r="C38" s="189">
        <v>15088562.585508101</v>
      </c>
      <c r="D38" s="192">
        <v>0.18424889609233663</v>
      </c>
      <c r="E38" s="87"/>
      <c r="F38" s="87"/>
      <c r="G38" s="87"/>
      <c r="H38" s="87"/>
    </row>
    <row r="39" spans="1:8">
      <c r="A39" s="184">
        <v>1945</v>
      </c>
      <c r="B39" s="189">
        <v>1539350</v>
      </c>
      <c r="C39" s="189">
        <v>15138382.140876664</v>
      </c>
      <c r="D39" s="192">
        <v>0.10168523859913976</v>
      </c>
      <c r="E39" s="87"/>
      <c r="F39" s="87"/>
      <c r="G39" s="87"/>
      <c r="H39" s="87"/>
    </row>
    <row r="40" spans="1:8">
      <c r="A40" s="184">
        <v>1946</v>
      </c>
      <c r="B40" s="189">
        <v>4148833</v>
      </c>
      <c r="C40" s="189">
        <v>16535847.579875706</v>
      </c>
      <c r="D40" s="192">
        <v>0.25089932523623232</v>
      </c>
      <c r="E40" s="87"/>
      <c r="F40" s="87"/>
      <c r="G40" s="87"/>
      <c r="H40" s="87"/>
    </row>
    <row r="41" spans="1:8">
      <c r="A41" s="184">
        <v>1947</v>
      </c>
      <c r="B41" s="189">
        <v>1486453</v>
      </c>
      <c r="C41" s="189">
        <v>16648051.617944187</v>
      </c>
      <c r="D41" s="192">
        <v>8.9286904804993461E-2</v>
      </c>
      <c r="E41" s="87"/>
      <c r="F41" s="87"/>
      <c r="G41" s="87"/>
      <c r="H41" s="87"/>
    </row>
    <row r="42" spans="1:8">
      <c r="A42" s="184">
        <v>1948</v>
      </c>
      <c r="B42" s="189">
        <v>2690223</v>
      </c>
      <c r="C42" s="189">
        <v>16817525.168527227</v>
      </c>
      <c r="D42" s="192">
        <v>0.15996545110183966</v>
      </c>
      <c r="E42" s="87"/>
      <c r="F42" s="87"/>
      <c r="G42" s="87"/>
      <c r="H42" s="87"/>
    </row>
    <row r="43" spans="1:8">
      <c r="A43" s="184">
        <v>1949</v>
      </c>
      <c r="B43" s="189">
        <v>3413214</v>
      </c>
      <c r="C43" s="189">
        <v>16961530.403966609</v>
      </c>
      <c r="D43" s="192">
        <v>0.20123266702406692</v>
      </c>
      <c r="E43" s="87"/>
      <c r="F43" s="87"/>
      <c r="G43" s="87"/>
      <c r="H43" s="87"/>
    </row>
    <row r="44" spans="1:8">
      <c r="A44" s="184">
        <v>1950</v>
      </c>
      <c r="B44" s="189">
        <v>2982086</v>
      </c>
      <c r="C44" s="189">
        <v>17077292.455622979</v>
      </c>
      <c r="D44" s="192">
        <v>0.17462288051511934</v>
      </c>
      <c r="E44" s="87"/>
      <c r="F44" s="87"/>
      <c r="G44" s="87"/>
      <c r="H44" s="87"/>
    </row>
    <row r="45" spans="1:8">
      <c r="A45" s="184">
        <v>1951</v>
      </c>
      <c r="B45" s="189">
        <v>2551763</v>
      </c>
      <c r="C45" s="189">
        <v>17204642.136917062</v>
      </c>
      <c r="D45" s="192">
        <v>0.14831828408244102</v>
      </c>
      <c r="E45" s="87"/>
      <c r="F45" s="87"/>
      <c r="G45" s="87"/>
      <c r="H45" s="87"/>
    </row>
    <row r="46" spans="1:8">
      <c r="A46" s="184">
        <v>1952</v>
      </c>
      <c r="B46" s="189">
        <v>3370199</v>
      </c>
      <c r="C46" s="189">
        <v>17302224.45507849</v>
      </c>
      <c r="D46" s="192">
        <v>0.19478414516873235</v>
      </c>
      <c r="E46" s="87"/>
      <c r="F46" s="87"/>
      <c r="G46" s="87"/>
      <c r="H46" s="87"/>
    </row>
    <row r="47" spans="1:8">
      <c r="A47" s="184">
        <v>1953</v>
      </c>
      <c r="B47" s="189">
        <v>3095169</v>
      </c>
      <c r="C47" s="189">
        <v>17410185.264045775</v>
      </c>
      <c r="D47" s="192">
        <v>0.17777921102263708</v>
      </c>
      <c r="E47" s="87"/>
      <c r="F47" s="87"/>
      <c r="G47" s="87"/>
      <c r="H47" s="87"/>
    </row>
    <row r="48" spans="1:8">
      <c r="A48" s="184">
        <v>1954</v>
      </c>
      <c r="B48" s="189">
        <v>3142439</v>
      </c>
      <c r="C48" s="189">
        <v>17497477.148364056</v>
      </c>
      <c r="D48" s="192">
        <v>0.17959383363411366</v>
      </c>
      <c r="E48" s="87"/>
      <c r="F48" s="87"/>
      <c r="G48" s="87"/>
      <c r="H48" s="87"/>
    </row>
    <row r="49" spans="1:8">
      <c r="A49" s="184">
        <v>1955</v>
      </c>
      <c r="B49" s="189">
        <v>3764936</v>
      </c>
      <c r="C49" s="189">
        <v>17647342.953881387</v>
      </c>
      <c r="D49" s="192">
        <v>0.21334293835843052</v>
      </c>
      <c r="E49" s="87"/>
      <c r="F49" s="87"/>
      <c r="G49" s="87"/>
      <c r="H49" s="87"/>
    </row>
    <row r="50" spans="1:8">
      <c r="A50" s="184">
        <v>1956</v>
      </c>
      <c r="B50" s="189">
        <v>4400880</v>
      </c>
      <c r="C50" s="189">
        <v>17820251.643483676</v>
      </c>
      <c r="D50" s="192">
        <v>0.24695947554754469</v>
      </c>
      <c r="E50" s="87"/>
      <c r="F50" s="87"/>
      <c r="G50" s="87"/>
      <c r="H50" s="87"/>
    </row>
    <row r="51" spans="1:8">
      <c r="A51" s="184">
        <v>1957</v>
      </c>
      <c r="B51" s="189">
        <v>4430176</v>
      </c>
      <c r="C51" s="189">
        <v>18006842.073500037</v>
      </c>
      <c r="D51" s="192">
        <v>0.24602737014724621</v>
      </c>
      <c r="E51" s="87"/>
      <c r="F51" s="87"/>
      <c r="G51" s="87"/>
      <c r="H51" s="87"/>
    </row>
    <row r="52" spans="1:8">
      <c r="A52" s="184">
        <v>1958</v>
      </c>
      <c r="B52" s="189">
        <v>4984390</v>
      </c>
      <c r="C52" s="189">
        <v>18223085.580970295</v>
      </c>
      <c r="D52" s="192">
        <v>0.27352063830534923</v>
      </c>
      <c r="E52" s="87"/>
      <c r="F52" s="87"/>
      <c r="G52" s="87"/>
      <c r="H52" s="87"/>
    </row>
    <row r="53" spans="1:8">
      <c r="A53" s="184">
        <v>1959</v>
      </c>
      <c r="B53" s="189">
        <v>5044969</v>
      </c>
      <c r="C53" s="189">
        <v>18418173.830754351</v>
      </c>
      <c r="D53" s="192">
        <v>0.27391255215411187</v>
      </c>
      <c r="E53" s="87"/>
      <c r="F53" s="87"/>
      <c r="G53" s="87"/>
      <c r="H53" s="87"/>
    </row>
    <row r="54" spans="1:8">
      <c r="A54" s="184">
        <v>1960</v>
      </c>
      <c r="B54" s="189">
        <v>5455992</v>
      </c>
      <c r="C54" s="189">
        <v>18612827.096206594</v>
      </c>
      <c r="D54" s="192">
        <v>0.29313075180889442</v>
      </c>
      <c r="E54" s="87"/>
      <c r="F54" s="87"/>
      <c r="G54" s="87"/>
      <c r="H54" s="87"/>
    </row>
    <row r="55" spans="1:8">
      <c r="A55" s="184">
        <v>1961</v>
      </c>
      <c r="B55" s="189">
        <v>6102996</v>
      </c>
      <c r="C55" s="189">
        <v>18803112.280894894</v>
      </c>
      <c r="D55" s="192">
        <v>0.32457371465047385</v>
      </c>
      <c r="E55" s="87"/>
      <c r="F55" s="87"/>
      <c r="G55" s="87"/>
      <c r="H55" s="87"/>
    </row>
    <row r="56" spans="1:8">
      <c r="A56" s="184">
        <v>1962</v>
      </c>
      <c r="B56" s="189">
        <v>6751651</v>
      </c>
      <c r="C56" s="189">
        <v>19026154.587401237</v>
      </c>
      <c r="D56" s="192">
        <v>0.354861565377526</v>
      </c>
      <c r="E56" s="87"/>
      <c r="F56" s="87"/>
      <c r="G56" s="87"/>
      <c r="H56" s="87"/>
    </row>
    <row r="57" spans="1:8">
      <c r="A57" s="184">
        <v>1963</v>
      </c>
      <c r="B57" s="189">
        <v>7709532</v>
      </c>
      <c r="C57" s="189">
        <v>19535313.290464625</v>
      </c>
      <c r="D57" s="192">
        <v>0.39464593607326981</v>
      </c>
      <c r="E57" s="87"/>
      <c r="F57" s="87"/>
      <c r="G57" s="87"/>
      <c r="H57" s="87"/>
    </row>
    <row r="58" spans="1:8">
      <c r="A58" s="184">
        <v>1964</v>
      </c>
      <c r="B58" s="189">
        <v>8361863</v>
      </c>
      <c r="C58" s="189">
        <v>19803518.273769379</v>
      </c>
      <c r="D58" s="192">
        <v>0.42224128482642664</v>
      </c>
      <c r="E58" s="87"/>
      <c r="F58" s="87"/>
      <c r="G58" s="87"/>
      <c r="H58" s="87"/>
    </row>
    <row r="59" spans="1:8">
      <c r="A59" s="184">
        <v>1965</v>
      </c>
      <c r="B59" s="189">
        <v>8572756</v>
      </c>
      <c r="C59" s="189">
        <v>20017680.794129152</v>
      </c>
      <c r="D59" s="192">
        <v>0.42825920186089911</v>
      </c>
      <c r="E59" s="87"/>
      <c r="F59" s="87"/>
      <c r="G59" s="87"/>
      <c r="H59" s="87"/>
    </row>
    <row r="60" spans="1:8">
      <c r="A60" s="184">
        <v>1966</v>
      </c>
      <c r="B60" s="189">
        <v>8955194</v>
      </c>
      <c r="C60" s="189">
        <v>20165510.76530382</v>
      </c>
      <c r="D60" s="192">
        <v>0.44408466039987643</v>
      </c>
      <c r="E60" s="87"/>
      <c r="F60" s="87"/>
      <c r="G60" s="87"/>
      <c r="H60" s="87"/>
    </row>
    <row r="61" spans="1:8">
      <c r="A61" s="184">
        <v>1967</v>
      </c>
      <c r="B61" s="189">
        <v>9591039</v>
      </c>
      <c r="C61" s="189">
        <v>20324303.153582145</v>
      </c>
      <c r="D61" s="192">
        <v>0.4719000168185144</v>
      </c>
      <c r="E61" s="87"/>
      <c r="F61" s="87"/>
      <c r="G61" s="87"/>
      <c r="H61" s="87"/>
    </row>
    <row r="62" spans="1:8">
      <c r="A62" s="184">
        <v>1968</v>
      </c>
      <c r="B62" s="189">
        <v>10480338</v>
      </c>
      <c r="C62" s="189">
        <v>20454007.794356897</v>
      </c>
      <c r="D62" s="192">
        <v>0.51238554836629346</v>
      </c>
      <c r="E62" s="87"/>
      <c r="F62" s="87"/>
      <c r="G62" s="87"/>
      <c r="H62" s="87"/>
    </row>
    <row r="63" spans="1:8">
      <c r="A63" s="184">
        <v>1969</v>
      </c>
      <c r="B63" s="189">
        <v>10503244</v>
      </c>
      <c r="C63" s="189">
        <v>20734257.880962022</v>
      </c>
      <c r="D63" s="192">
        <v>0.5065647422878814</v>
      </c>
      <c r="E63" s="87"/>
      <c r="F63" s="87"/>
      <c r="G63" s="87"/>
      <c r="H63" s="87"/>
    </row>
    <row r="64" spans="1:8">
      <c r="A64" s="184">
        <v>1970</v>
      </c>
      <c r="B64" s="189">
        <v>10513119</v>
      </c>
      <c r="C64" s="189">
        <v>21033070.399628457</v>
      </c>
      <c r="D64" s="192">
        <v>0.49983757959492742</v>
      </c>
      <c r="E64" s="87"/>
      <c r="F64" s="87"/>
      <c r="G64" s="87"/>
      <c r="H64" s="87"/>
    </row>
    <row r="65" spans="1:8">
      <c r="A65" s="184">
        <v>1971</v>
      </c>
      <c r="B65" s="189">
        <v>11019782</v>
      </c>
      <c r="C65" s="189">
        <v>21354803.329468094</v>
      </c>
      <c r="D65" s="192">
        <v>0.51603294256489329</v>
      </c>
      <c r="E65" s="87"/>
      <c r="F65" s="87"/>
      <c r="G65" s="87"/>
      <c r="H65" s="87"/>
    </row>
    <row r="66" spans="1:8">
      <c r="A66" s="184">
        <v>1972</v>
      </c>
      <c r="B66" s="189">
        <v>11502269</v>
      </c>
      <c r="C66" s="189">
        <v>21652870.025774285</v>
      </c>
      <c r="D66" s="192">
        <v>0.53121221280635711</v>
      </c>
      <c r="E66" s="87"/>
      <c r="F66" s="87"/>
      <c r="G66" s="87"/>
      <c r="H66" s="87"/>
    </row>
    <row r="67" spans="1:8">
      <c r="A67" s="184">
        <v>1973</v>
      </c>
      <c r="B67" s="189">
        <v>12092270</v>
      </c>
      <c r="C67" s="189">
        <v>21921093.538944278</v>
      </c>
      <c r="D67" s="192">
        <v>0.55162713386160589</v>
      </c>
      <c r="E67" s="87"/>
      <c r="F67" s="87"/>
      <c r="G67" s="87"/>
      <c r="H67" s="87"/>
    </row>
    <row r="68" spans="1:8">
      <c r="A68" s="184">
        <v>1974</v>
      </c>
      <c r="B68" s="189">
        <v>12767947</v>
      </c>
      <c r="C68" s="189">
        <v>22160611.367462769</v>
      </c>
      <c r="D68" s="192">
        <v>0.57615499808576975</v>
      </c>
      <c r="E68" s="87"/>
      <c r="F68" s="87"/>
      <c r="G68" s="87"/>
      <c r="H68" s="87"/>
    </row>
    <row r="69" spans="1:8">
      <c r="A69" s="184">
        <v>1975</v>
      </c>
      <c r="B69" s="189">
        <v>13494548</v>
      </c>
      <c r="C69" s="189">
        <v>22363834.967221908</v>
      </c>
      <c r="D69" s="192">
        <v>0.6034093893010124</v>
      </c>
      <c r="E69" s="87"/>
      <c r="F69" s="87"/>
      <c r="G69" s="87"/>
      <c r="H69" s="87"/>
    </row>
    <row r="70" spans="1:8">
      <c r="A70" s="184">
        <v>1976</v>
      </c>
      <c r="B70" s="189">
        <v>14242603</v>
      </c>
      <c r="C70" s="189">
        <v>22497021.160280854</v>
      </c>
      <c r="D70" s="192">
        <v>0.63308839417130169</v>
      </c>
      <c r="E70" s="87"/>
      <c r="F70" s="87"/>
      <c r="G70" s="87"/>
      <c r="H70" s="87"/>
    </row>
    <row r="71" spans="1:8">
      <c r="A71" s="184">
        <v>1977</v>
      </c>
      <c r="B71" s="189">
        <v>14007405</v>
      </c>
      <c r="C71" s="189">
        <v>22709251.751053449</v>
      </c>
      <c r="D71" s="192">
        <v>0.61681490669767303</v>
      </c>
      <c r="E71" s="87"/>
      <c r="F71" s="87"/>
      <c r="G71" s="87"/>
      <c r="H71" s="87"/>
    </row>
    <row r="72" spans="1:8">
      <c r="A72" s="184">
        <v>1978</v>
      </c>
      <c r="B72" s="189">
        <v>14564035</v>
      </c>
      <c r="C72" s="189">
        <v>22938934.427011114</v>
      </c>
      <c r="D72" s="192">
        <v>0.63490460057510434</v>
      </c>
      <c r="E72" s="87"/>
      <c r="F72" s="87"/>
      <c r="G72" s="87"/>
      <c r="H72" s="87"/>
    </row>
    <row r="73" spans="1:8">
      <c r="A73" s="184">
        <v>1979</v>
      </c>
      <c r="B73" s="189">
        <v>15000673</v>
      </c>
      <c r="C73" s="189">
        <v>23186245.392738394</v>
      </c>
      <c r="D73" s="192">
        <v>0.64696429913132891</v>
      </c>
      <c r="E73" s="87"/>
      <c r="F73" s="87"/>
      <c r="G73" s="87"/>
      <c r="H73" s="87"/>
    </row>
    <row r="74" spans="1:8">
      <c r="A74" s="184">
        <v>1980</v>
      </c>
      <c r="B74" s="189">
        <v>15289641</v>
      </c>
      <c r="C74" s="189">
        <v>23457373.344810348</v>
      </c>
      <c r="D74" s="192">
        <v>0.65180533111063954</v>
      </c>
      <c r="E74" s="87"/>
      <c r="F74" s="87"/>
      <c r="G74" s="87"/>
      <c r="H74" s="87"/>
    </row>
    <row r="75" spans="1:8">
      <c r="A75" s="184">
        <v>1981</v>
      </c>
      <c r="B75" s="189">
        <v>15056169</v>
      </c>
      <c r="C75" s="189">
        <v>23749606.69045366</v>
      </c>
      <c r="D75" s="192">
        <v>0.6339544564353542</v>
      </c>
      <c r="E75" s="87"/>
      <c r="F75" s="87"/>
      <c r="G75" s="87"/>
      <c r="H75" s="87"/>
    </row>
    <row r="76" spans="1:8">
      <c r="A76" s="184">
        <v>1982</v>
      </c>
      <c r="B76" s="189">
        <v>15308540</v>
      </c>
      <c r="C76" s="189">
        <v>24042665.260901265</v>
      </c>
      <c r="D76" s="192">
        <v>0.63672391699829967</v>
      </c>
      <c r="E76" s="87"/>
      <c r="F76" s="87"/>
      <c r="G76" s="87"/>
      <c r="H76" s="87"/>
    </row>
    <row r="77" spans="1:8">
      <c r="A77" s="184">
        <v>1983</v>
      </c>
      <c r="B77" s="189">
        <v>15242012</v>
      </c>
      <c r="C77" s="189">
        <v>24282961.326334845</v>
      </c>
      <c r="D77" s="192">
        <v>0.62768341122670468</v>
      </c>
      <c r="E77" s="87"/>
      <c r="F77" s="87"/>
      <c r="G77" s="87"/>
      <c r="H77" s="87"/>
    </row>
    <row r="78" spans="1:8">
      <c r="A78" s="184">
        <v>1984</v>
      </c>
      <c r="B78" s="189">
        <v>15209530</v>
      </c>
      <c r="C78" s="189">
        <v>24572248.139758773</v>
      </c>
      <c r="D78" s="192">
        <v>0.61897185448776415</v>
      </c>
      <c r="E78" s="87"/>
      <c r="F78" s="87"/>
      <c r="G78" s="87"/>
      <c r="H78" s="87"/>
    </row>
    <row r="79" spans="1:8">
      <c r="A79" s="184">
        <v>1985</v>
      </c>
      <c r="B79" s="189">
        <v>15252320</v>
      </c>
      <c r="C79" s="189">
        <v>25143728.553164244</v>
      </c>
      <c r="D79" s="192">
        <v>0.60660533968740105</v>
      </c>
      <c r="E79" s="87"/>
      <c r="F79" s="87"/>
      <c r="G79" s="87"/>
      <c r="H79" s="87"/>
    </row>
    <row r="80" spans="1:8">
      <c r="A80" s="184">
        <v>1986</v>
      </c>
      <c r="B80" s="189">
        <v>13314101</v>
      </c>
      <c r="C80" s="189">
        <v>25534326</v>
      </c>
      <c r="D80" s="192">
        <v>0.52141971556249411</v>
      </c>
      <c r="E80" s="87"/>
      <c r="F80" s="87"/>
      <c r="G80" s="87"/>
      <c r="H80" s="87"/>
    </row>
    <row r="81" spans="1:9">
      <c r="A81" s="184">
        <v>1987</v>
      </c>
      <c r="B81" s="189">
        <v>13368628</v>
      </c>
      <c r="C81" s="189">
        <v>26341302</v>
      </c>
      <c r="D81" s="192">
        <v>0.50751583957391322</v>
      </c>
      <c r="E81" s="87"/>
      <c r="F81" s="87"/>
      <c r="G81" s="87"/>
      <c r="H81" s="87"/>
    </row>
    <row r="82" spans="1:9">
      <c r="A82" s="184">
        <v>1988</v>
      </c>
      <c r="B82" s="189">
        <v>13470354</v>
      </c>
      <c r="C82" s="189">
        <v>26791368</v>
      </c>
      <c r="D82" s="192">
        <v>0.50278709172297587</v>
      </c>
      <c r="E82" s="87"/>
      <c r="F82" s="87"/>
      <c r="G82" s="87"/>
      <c r="H82" s="87"/>
    </row>
    <row r="83" spans="1:9">
      <c r="A83" s="184">
        <v>1989</v>
      </c>
      <c r="B83" s="189">
        <v>13881932</v>
      </c>
      <c r="C83" s="189">
        <v>27360033</v>
      </c>
      <c r="D83" s="192">
        <v>0.50737994358413241</v>
      </c>
      <c r="E83" s="87"/>
      <c r="F83" s="87"/>
      <c r="G83" s="87"/>
      <c r="H83" s="87"/>
    </row>
    <row r="84" spans="1:9">
      <c r="A84" s="184">
        <v>1990</v>
      </c>
      <c r="B84" s="189">
        <v>14296524</v>
      </c>
      <c r="C84" s="189">
        <v>28029464</v>
      </c>
      <c r="D84" s="192">
        <v>0.51005342092877692</v>
      </c>
      <c r="E84" s="87"/>
      <c r="F84" s="87"/>
      <c r="G84" s="87"/>
      <c r="H84" s="87"/>
    </row>
    <row r="85" spans="1:9">
      <c r="A85" s="184">
        <v>1991</v>
      </c>
      <c r="B85" s="189">
        <v>14642747</v>
      </c>
      <c r="C85" s="189">
        <v>28606643</v>
      </c>
      <c r="D85" s="192">
        <v>0.51186526849725078</v>
      </c>
      <c r="E85" s="87"/>
      <c r="F85" s="87"/>
      <c r="G85" s="87"/>
      <c r="H85" s="87"/>
    </row>
    <row r="86" spans="1:9">
      <c r="A86" s="184">
        <v>1992</v>
      </c>
      <c r="B86" s="189">
        <v>14753713</v>
      </c>
      <c r="C86" s="189">
        <v>29052122</v>
      </c>
      <c r="D86" s="192">
        <v>0.50783598526813289</v>
      </c>
      <c r="E86" s="87"/>
      <c r="F86" s="87"/>
      <c r="G86" s="87"/>
      <c r="H86" s="87"/>
    </row>
    <row r="87" spans="1:9">
      <c r="A87" s="184">
        <v>1993</v>
      </c>
      <c r="B87" s="189">
        <v>14907267</v>
      </c>
      <c r="C87" s="189">
        <v>29558170</v>
      </c>
      <c r="D87" s="192">
        <v>0.50433660135251945</v>
      </c>
      <c r="E87" s="87"/>
      <c r="F87" s="87"/>
      <c r="G87" s="87"/>
      <c r="H87" s="87"/>
    </row>
    <row r="88" spans="1:9">
      <c r="A88" s="184">
        <v>1994</v>
      </c>
      <c r="B88" s="189">
        <v>14990137</v>
      </c>
      <c r="C88" s="189">
        <v>30038236</v>
      </c>
      <c r="D88" s="192">
        <v>0.49903519634109011</v>
      </c>
      <c r="E88" s="87"/>
      <c r="F88" s="87"/>
      <c r="G88" s="87"/>
      <c r="H88" s="87"/>
    </row>
    <row r="89" spans="1:9">
      <c r="A89" s="184">
        <v>1995</v>
      </c>
      <c r="B89" s="189">
        <v>15474244</v>
      </c>
      <c r="C89" s="189">
        <v>30585130</v>
      </c>
      <c r="D89" s="192">
        <v>0.50594010880450735</v>
      </c>
      <c r="E89" s="87"/>
      <c r="F89" s="87"/>
      <c r="G89" s="87"/>
      <c r="H89" s="87"/>
    </row>
    <row r="90" spans="1:9">
      <c r="A90" s="184">
        <v>1996</v>
      </c>
      <c r="B90" s="189">
        <v>15181132</v>
      </c>
      <c r="C90" s="189">
        <v>31133527</v>
      </c>
      <c r="D90" s="192">
        <v>0.48761362630067578</v>
      </c>
      <c r="E90" s="87"/>
      <c r="F90" s="87"/>
      <c r="G90" s="87"/>
      <c r="H90" s="87"/>
    </row>
    <row r="91" spans="1:9">
      <c r="A91" s="184">
        <v>1997</v>
      </c>
      <c r="B91" s="189">
        <v>15680354</v>
      </c>
      <c r="C91" s="189">
        <v>31537615</v>
      </c>
      <c r="D91" s="192">
        <v>0.49719530154705738</v>
      </c>
      <c r="E91" s="87"/>
      <c r="F91" s="87"/>
      <c r="G91" s="87"/>
      <c r="H91" s="87"/>
    </row>
    <row r="92" spans="1:9">
      <c r="A92" s="184">
        <v>1998</v>
      </c>
      <c r="B92" s="189">
        <v>17007261.73</v>
      </c>
      <c r="C92" s="189">
        <v>32250905.899999999</v>
      </c>
      <c r="D92" s="192">
        <v>0.52734213986838741</v>
      </c>
      <c r="E92" s="87"/>
      <c r="F92" s="87"/>
      <c r="G92" s="87"/>
      <c r="H92" s="87"/>
    </row>
    <row r="93" spans="1:9">
      <c r="A93" s="184">
        <v>1999</v>
      </c>
      <c r="B93" s="190"/>
      <c r="C93" s="190"/>
      <c r="D93" s="193">
        <f>E93/F93</f>
        <v>0.52012383900928805</v>
      </c>
      <c r="E93" s="194">
        <v>16.8</v>
      </c>
      <c r="F93" s="194">
        <v>32.299999999999997</v>
      </c>
      <c r="G93" s="87"/>
      <c r="H93" s="87"/>
    </row>
    <row r="94" spans="1:9">
      <c r="A94" s="184">
        <v>2000</v>
      </c>
      <c r="B94" s="190"/>
      <c r="C94" s="190"/>
      <c r="D94" s="193">
        <f t="shared" ref="D94:D106" si="0">E94/F94</f>
        <v>0.48807211363360442</v>
      </c>
      <c r="E94" s="194">
        <v>16.081</v>
      </c>
      <c r="F94" s="194">
        <v>32.948</v>
      </c>
      <c r="G94" s="87"/>
      <c r="H94" s="87"/>
    </row>
    <row r="95" spans="1:9">
      <c r="A95" s="184">
        <v>2001</v>
      </c>
      <c r="B95" s="190"/>
      <c r="C95" s="190"/>
      <c r="D95" s="193">
        <f t="shared" si="0"/>
        <v>0.47044025157232705</v>
      </c>
      <c r="E95" s="194">
        <v>15.708</v>
      </c>
      <c r="F95" s="194">
        <v>33.39</v>
      </c>
      <c r="G95" s="87"/>
      <c r="H95" s="87"/>
    </row>
    <row r="96" spans="1:9">
      <c r="A96" s="184">
        <v>2002</v>
      </c>
      <c r="B96" s="190"/>
      <c r="C96" s="190"/>
      <c r="D96" s="193">
        <f t="shared" si="0"/>
        <v>0.47437636374358672</v>
      </c>
      <c r="E96" s="194">
        <v>16.088000000000001</v>
      </c>
      <c r="F96" s="194">
        <v>33.914000000000001</v>
      </c>
      <c r="G96" s="87"/>
      <c r="H96" s="87"/>
      <c r="I96" s="53"/>
    </row>
    <row r="97" spans="1:8">
      <c r="A97" s="184">
        <v>2003</v>
      </c>
      <c r="B97" s="190"/>
      <c r="C97" s="190"/>
      <c r="D97" s="193">
        <f t="shared" si="0"/>
        <v>0.46964197566712157</v>
      </c>
      <c r="E97" s="194">
        <v>16.173999999999999</v>
      </c>
      <c r="F97" s="194">
        <v>34.439</v>
      </c>
      <c r="G97" s="189">
        <v>17790012</v>
      </c>
      <c r="H97" s="189">
        <v>34419885</v>
      </c>
    </row>
    <row r="98" spans="1:8">
      <c r="A98" s="184">
        <v>2004</v>
      </c>
      <c r="B98" s="190"/>
      <c r="C98" s="190"/>
      <c r="D98" s="193">
        <f t="shared" si="0"/>
        <v>0.46989163864217759</v>
      </c>
      <c r="E98" s="194">
        <v>16.347999999999999</v>
      </c>
      <c r="F98" s="194">
        <v>34.790999999999997</v>
      </c>
      <c r="G98" s="189">
        <v>18142580</v>
      </c>
      <c r="H98" s="189">
        <v>34813337</v>
      </c>
    </row>
    <row r="99" spans="1:8">
      <c r="A99" s="184">
        <v>2005</v>
      </c>
      <c r="B99" s="190"/>
      <c r="C99" s="190"/>
      <c r="D99" s="193">
        <f t="shared" si="0"/>
        <v>0.48242638465266091</v>
      </c>
      <c r="E99" s="194">
        <v>16.923999999999999</v>
      </c>
      <c r="F99" s="194">
        <v>35.081000000000003</v>
      </c>
      <c r="G99" s="189">
        <v>18889473</v>
      </c>
      <c r="H99" s="189">
        <v>35105806</v>
      </c>
    </row>
    <row r="100" spans="1:8">
      <c r="A100" s="184">
        <v>2006</v>
      </c>
      <c r="B100" s="190"/>
      <c r="C100" s="190"/>
      <c r="D100" s="193">
        <f t="shared" si="0"/>
        <v>0.46056338028169019</v>
      </c>
      <c r="E100" s="194">
        <v>16.350000000000001</v>
      </c>
      <c r="F100" s="194">
        <v>35.5</v>
      </c>
      <c r="G100" s="189">
        <v>19094327</v>
      </c>
      <c r="H100" s="189">
        <v>35633851</v>
      </c>
    </row>
    <row r="101" spans="1:8">
      <c r="A101" s="184">
        <v>2007</v>
      </c>
      <c r="B101" s="190"/>
      <c r="C101" s="190"/>
      <c r="D101" s="193">
        <f t="shared" si="0"/>
        <v>0.46966921966921965</v>
      </c>
      <c r="E101" s="194">
        <v>16.925000000000001</v>
      </c>
      <c r="F101" s="194">
        <v>36.036000000000001</v>
      </c>
      <c r="G101" s="189">
        <v>19716966</v>
      </c>
      <c r="H101" s="189">
        <v>36036127</v>
      </c>
    </row>
    <row r="102" spans="1:8">
      <c r="A102" s="184">
        <v>2008</v>
      </c>
      <c r="B102" s="190"/>
      <c r="C102" s="190"/>
      <c r="D102" s="193">
        <f t="shared" si="0"/>
        <v>0.43369057433360814</v>
      </c>
      <c r="E102" s="194">
        <v>15.782</v>
      </c>
      <c r="F102" s="194">
        <v>36.39</v>
      </c>
      <c r="G102" s="189">
        <v>19448851</v>
      </c>
      <c r="H102" s="189">
        <v>36390286</v>
      </c>
    </row>
    <row r="103" spans="1:8">
      <c r="A103" s="184">
        <v>2009</v>
      </c>
      <c r="B103" s="190"/>
      <c r="C103" s="190"/>
      <c r="D103" s="193">
        <f t="shared" si="0"/>
        <v>0.45957539823492449</v>
      </c>
      <c r="E103" s="194">
        <v>16.82</v>
      </c>
      <c r="F103" s="194">
        <v>36.598999999999997</v>
      </c>
      <c r="G103" s="189">
        <v>19595631</v>
      </c>
      <c r="H103" s="189">
        <v>36599197</v>
      </c>
    </row>
    <row r="104" spans="1:8">
      <c r="A104" s="184">
        <v>2010</v>
      </c>
      <c r="B104" s="190"/>
      <c r="C104" s="190"/>
      <c r="D104" s="193">
        <f t="shared" si="0"/>
        <v>0.46568189811433058</v>
      </c>
      <c r="E104" s="194">
        <v>17.213000000000001</v>
      </c>
      <c r="F104" s="194">
        <v>36.963000000000001</v>
      </c>
      <c r="G104" s="189">
        <v>19707241</v>
      </c>
      <c r="H104" s="189">
        <v>36962517</v>
      </c>
    </row>
    <row r="105" spans="1:8">
      <c r="A105" s="184">
        <v>2011</v>
      </c>
      <c r="B105" s="190"/>
      <c r="C105" s="190"/>
      <c r="D105" s="193">
        <f t="shared" si="0"/>
        <v>0.49881835669139873</v>
      </c>
      <c r="E105" s="194">
        <v>18.152000000000001</v>
      </c>
      <c r="F105" s="194">
        <v>36.39</v>
      </c>
      <c r="G105" s="87"/>
      <c r="H105" s="87"/>
    </row>
    <row r="106" spans="1:8">
      <c r="A106" s="184">
        <v>2012</v>
      </c>
      <c r="B106" s="190"/>
      <c r="C106" s="190"/>
      <c r="D106" s="193">
        <f t="shared" si="0"/>
        <v>0.52295751633986931</v>
      </c>
      <c r="E106" s="194">
        <v>19.202999999999999</v>
      </c>
      <c r="F106" s="194">
        <v>36.72</v>
      </c>
      <c r="G106" s="87"/>
      <c r="H106" s="87"/>
    </row>
    <row r="107" spans="1:8">
      <c r="A107" s="184">
        <v>2013</v>
      </c>
      <c r="B107" s="190"/>
      <c r="C107" s="190"/>
      <c r="D107" s="193"/>
      <c r="E107" s="87"/>
      <c r="F107" s="87"/>
      <c r="G107" s="87"/>
      <c r="H107" s="87"/>
    </row>
    <row r="108" spans="1:8">
      <c r="A108" s="184">
        <v>2014</v>
      </c>
      <c r="B108" s="190"/>
      <c r="C108" s="190"/>
      <c r="D108" s="193"/>
      <c r="E108" s="87"/>
      <c r="F108" s="87"/>
      <c r="G108" s="87"/>
      <c r="H108" s="87"/>
    </row>
    <row r="109" spans="1:8" ht="62.25" customHeight="1">
      <c r="A109" s="163" t="s">
        <v>437</v>
      </c>
      <c r="B109" s="317" t="s">
        <v>480</v>
      </c>
      <c r="C109" s="318"/>
      <c r="D109" s="196"/>
      <c r="E109" s="318" t="s">
        <v>481</v>
      </c>
      <c r="F109" s="318"/>
      <c r="G109" s="319" t="s">
        <v>482</v>
      </c>
      <c r="H109" s="320"/>
    </row>
    <row r="111" spans="1:8">
      <c r="B111" s="49" t="s">
        <v>483</v>
      </c>
      <c r="C111" s="316" t="s">
        <v>484</v>
      </c>
      <c r="D111" s="316"/>
      <c r="E111" s="316"/>
      <c r="F111" s="316"/>
      <c r="G111" s="316"/>
      <c r="H111" s="316"/>
    </row>
    <row r="112" spans="1:8">
      <c r="B112" s="54"/>
      <c r="C112" s="316"/>
      <c r="D112" s="316"/>
      <c r="E112" s="316"/>
      <c r="F112" s="316"/>
      <c r="G112" s="316"/>
      <c r="H112" s="316"/>
    </row>
    <row r="115" spans="5:5">
      <c r="E115" s="52"/>
    </row>
    <row r="116" spans="5:5">
      <c r="E116" s="52"/>
    </row>
    <row r="117" spans="5:5">
      <c r="E117" s="52"/>
    </row>
    <row r="118" spans="5:5">
      <c r="E118" s="52"/>
    </row>
    <row r="119" spans="5:5">
      <c r="E119" s="52"/>
    </row>
    <row r="120" spans="5:5">
      <c r="E120" s="52"/>
    </row>
    <row r="121" spans="5:5">
      <c r="E121" s="52"/>
    </row>
    <row r="122" spans="5:5">
      <c r="E122" s="52"/>
    </row>
    <row r="123" spans="5:5">
      <c r="E123" s="52"/>
    </row>
  </sheetData>
  <mergeCells count="7">
    <mergeCell ref="C111:H112"/>
    <mergeCell ref="B6:C6"/>
    <mergeCell ref="E6:F6"/>
    <mergeCell ref="G6:H6"/>
    <mergeCell ref="B109:C109"/>
    <mergeCell ref="E109:F109"/>
    <mergeCell ref="G109:H109"/>
  </mergeCells>
  <hyperlinks>
    <hyperlink ref="C3" r:id="rId1" xr:uid="{00000000-0004-0000-0600-000000000000}"/>
    <hyperlink ref="G109" r:id="rId2" xr:uid="{00000000-0004-0000-0600-000001000000}"/>
  </hyperlink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dimension ref="A1:M31"/>
  <sheetViews>
    <sheetView workbookViewId="0">
      <pane xSplit="1" ySplit="7" topLeftCell="B8" activePane="bottomRight" state="frozen"/>
      <selection pane="topRight" activeCell="B1" sqref="B1"/>
      <selection pane="bottomLeft" activeCell="A8" sqref="A8"/>
      <selection pane="bottomRight" activeCell="M25" sqref="M25"/>
    </sheetView>
  </sheetViews>
  <sheetFormatPr baseColWidth="10" defaultRowHeight="15"/>
  <cols>
    <col min="1" max="1" width="12" customWidth="1"/>
    <col min="2" max="2" width="17.7109375" customWidth="1"/>
    <col min="3" max="3" width="8.7109375" customWidth="1"/>
    <col min="8" max="8" width="9.85546875" customWidth="1"/>
  </cols>
  <sheetData>
    <row r="1" spans="1:13">
      <c r="A1" s="111" t="s">
        <v>410</v>
      </c>
      <c r="B1" s="111" t="s">
        <v>485</v>
      </c>
      <c r="C1" s="109"/>
      <c r="D1" s="109"/>
      <c r="E1" s="109"/>
      <c r="F1" s="109"/>
      <c r="G1" s="109"/>
      <c r="H1" s="109"/>
      <c r="I1" s="109"/>
      <c r="J1" s="109"/>
      <c r="K1" s="109"/>
      <c r="L1" s="109"/>
      <c r="M1" s="112"/>
    </row>
    <row r="2" spans="1:13">
      <c r="A2" s="113" t="s">
        <v>413</v>
      </c>
      <c r="B2" s="91" t="s">
        <v>486</v>
      </c>
      <c r="C2" s="58"/>
      <c r="D2" s="58"/>
      <c r="E2" s="58"/>
      <c r="F2" s="58"/>
      <c r="G2" s="58"/>
      <c r="H2" s="58"/>
      <c r="I2" s="58"/>
      <c r="J2" s="58"/>
      <c r="K2" s="58"/>
      <c r="L2" s="58"/>
      <c r="M2" s="114"/>
    </row>
    <row r="3" spans="1:13">
      <c r="A3" s="113" t="s">
        <v>415</v>
      </c>
      <c r="B3" s="91" t="s">
        <v>487</v>
      </c>
      <c r="C3" s="122" t="s">
        <v>488</v>
      </c>
      <c r="D3" s="58"/>
      <c r="E3" s="58"/>
      <c r="F3" s="58"/>
      <c r="G3" s="58"/>
      <c r="H3" s="58"/>
      <c r="I3" s="58"/>
      <c r="J3" s="58"/>
      <c r="K3" s="58"/>
      <c r="L3" s="58"/>
      <c r="M3" s="114"/>
    </row>
    <row r="4" spans="1:13">
      <c r="A4" s="113"/>
      <c r="B4" s="91" t="s">
        <v>445</v>
      </c>
      <c r="C4" s="58" t="s">
        <v>446</v>
      </c>
      <c r="D4" s="58"/>
      <c r="E4" s="58"/>
      <c r="F4" s="58"/>
      <c r="G4" s="58"/>
      <c r="H4" s="58"/>
      <c r="I4" s="58"/>
      <c r="J4" s="58"/>
      <c r="K4" s="58"/>
      <c r="L4" s="58"/>
      <c r="M4" s="114"/>
    </row>
    <row r="5" spans="1:13">
      <c r="A5" s="116"/>
      <c r="B5" s="125"/>
      <c r="C5" s="117"/>
      <c r="D5" s="117"/>
      <c r="E5" s="117"/>
      <c r="F5" s="117"/>
      <c r="G5" s="117"/>
      <c r="H5" s="117"/>
      <c r="I5" s="117"/>
      <c r="J5" s="117"/>
      <c r="K5" s="117"/>
      <c r="L5" s="117"/>
      <c r="M5" s="118"/>
    </row>
    <row r="6" spans="1:13">
      <c r="A6" s="129" t="s">
        <v>412</v>
      </c>
      <c r="B6" s="313" t="s">
        <v>42</v>
      </c>
      <c r="C6" s="315"/>
      <c r="D6" s="314"/>
      <c r="E6" s="197" t="s">
        <v>489</v>
      </c>
      <c r="F6" s="206"/>
      <c r="G6" s="206"/>
      <c r="H6" s="206"/>
      <c r="I6" s="206"/>
      <c r="J6" s="206"/>
      <c r="K6" s="206"/>
      <c r="L6" s="206"/>
      <c r="M6" s="198"/>
    </row>
    <row r="7" spans="1:13" ht="45">
      <c r="A7" s="185" t="s">
        <v>16</v>
      </c>
      <c r="B7" s="209" t="s">
        <v>495</v>
      </c>
      <c r="C7" s="209" t="s">
        <v>322</v>
      </c>
      <c r="D7" s="210" t="s">
        <v>386</v>
      </c>
      <c r="E7" s="207" t="s">
        <v>385</v>
      </c>
      <c r="F7" s="207" t="s">
        <v>384</v>
      </c>
      <c r="G7" s="207" t="s">
        <v>383</v>
      </c>
      <c r="H7" s="207" t="s">
        <v>382</v>
      </c>
      <c r="I7" s="207" t="s">
        <v>490</v>
      </c>
      <c r="J7" s="207" t="s">
        <v>341</v>
      </c>
      <c r="K7" s="207" t="s">
        <v>387</v>
      </c>
      <c r="L7" s="207" t="s">
        <v>491</v>
      </c>
      <c r="M7" s="207" t="s">
        <v>492</v>
      </c>
    </row>
    <row r="8" spans="1:13">
      <c r="A8" s="203">
        <v>1990</v>
      </c>
      <c r="B8" s="199">
        <f t="shared" ref="B8:B28" si="0">(F8+H8)/E8</f>
        <v>4.3224373759849749E-2</v>
      </c>
      <c r="C8" s="199">
        <f t="shared" ref="C8:C28" si="1">F8/E8</f>
        <v>4.3224373759849749E-2</v>
      </c>
      <c r="D8" s="199">
        <f t="shared" ref="D8:D28" si="2">G8/E8</f>
        <v>0</v>
      </c>
      <c r="E8" s="68">
        <v>1033.02503</v>
      </c>
      <c r="F8" s="68">
        <v>44.651859999999999</v>
      </c>
      <c r="G8" s="68">
        <v>0</v>
      </c>
      <c r="H8" s="68">
        <v>0</v>
      </c>
      <c r="I8" s="202"/>
      <c r="J8" s="202"/>
      <c r="K8" s="202"/>
      <c r="L8" s="202"/>
      <c r="M8" s="202"/>
    </row>
    <row r="9" spans="1:13">
      <c r="A9" s="203">
        <v>1991</v>
      </c>
      <c r="B9" s="199">
        <f t="shared" si="0"/>
        <v>4.5753600073781264E-2</v>
      </c>
      <c r="C9" s="199">
        <f t="shared" si="1"/>
        <v>4.0697555479434537E-2</v>
      </c>
      <c r="D9" s="199">
        <f t="shared" si="2"/>
        <v>4.2578592853579449E-3</v>
      </c>
      <c r="E9" s="68">
        <v>1070.02127</v>
      </c>
      <c r="F9" s="68">
        <v>43.547249999999998</v>
      </c>
      <c r="G9" s="68">
        <v>4.556</v>
      </c>
      <c r="H9" s="68">
        <v>5.4100752580195257</v>
      </c>
      <c r="I9" s="202"/>
      <c r="J9" s="202"/>
      <c r="K9" s="202"/>
      <c r="L9" s="202"/>
      <c r="M9" s="202"/>
    </row>
    <row r="10" spans="1:13">
      <c r="A10" s="203">
        <v>1992</v>
      </c>
      <c r="B10" s="199">
        <f t="shared" si="0"/>
        <v>4.3821874372904794E-2</v>
      </c>
      <c r="C10" s="199">
        <f t="shared" si="1"/>
        <v>3.7228621760527658E-2</v>
      </c>
      <c r="D10" s="199">
        <f t="shared" si="2"/>
        <v>5.5523920591423713E-3</v>
      </c>
      <c r="E10" s="68">
        <v>1107.8108200000001</v>
      </c>
      <c r="F10" s="68">
        <v>41.242269999999998</v>
      </c>
      <c r="G10" s="68">
        <v>6.1509999999999998</v>
      </c>
      <c r="H10" s="68">
        <v>7.304076582984659</v>
      </c>
      <c r="I10" s="202"/>
      <c r="J10" s="202"/>
      <c r="K10" s="202"/>
      <c r="L10" s="202"/>
      <c r="M10" s="202"/>
    </row>
    <row r="11" spans="1:13">
      <c r="A11" s="203">
        <v>1993</v>
      </c>
      <c r="B11" s="199">
        <f t="shared" si="0"/>
        <v>4.6692959515550206E-2</v>
      </c>
      <c r="C11" s="199">
        <f t="shared" si="1"/>
        <v>3.7272723415182035E-2</v>
      </c>
      <c r="D11" s="199">
        <f t="shared" si="2"/>
        <v>7.9330866256726827E-3</v>
      </c>
      <c r="E11" s="68">
        <v>1114.6985300000001</v>
      </c>
      <c r="F11" s="68">
        <v>41.547849999999997</v>
      </c>
      <c r="G11" s="68">
        <v>8.843</v>
      </c>
      <c r="H11" s="68">
        <v>10.500723333333333</v>
      </c>
      <c r="I11" s="202"/>
      <c r="J11" s="202"/>
      <c r="K11" s="202"/>
      <c r="L11" s="202"/>
      <c r="M11" s="202"/>
    </row>
    <row r="12" spans="1:13">
      <c r="A12" s="203">
        <v>1994</v>
      </c>
      <c r="B12" s="199">
        <f t="shared" si="0"/>
        <v>5.1141332160159481E-2</v>
      </c>
      <c r="C12" s="199">
        <f t="shared" si="1"/>
        <v>3.706948865643616E-2</v>
      </c>
      <c r="D12" s="199">
        <f t="shared" si="2"/>
        <v>1.1850356223405436E-2</v>
      </c>
      <c r="E12" s="68">
        <v>1154.7332200000001</v>
      </c>
      <c r="F12" s="68">
        <v>42.805370000000003</v>
      </c>
      <c r="G12" s="68">
        <v>13.683999999999999</v>
      </c>
      <c r="H12" s="68">
        <v>16.249225160390516</v>
      </c>
      <c r="I12" s="202"/>
      <c r="J12" s="202"/>
      <c r="K12" s="202"/>
      <c r="L12" s="202"/>
      <c r="M12" s="202"/>
    </row>
    <row r="13" spans="1:13">
      <c r="A13" s="203">
        <v>1995</v>
      </c>
      <c r="B13" s="199">
        <f t="shared" si="0"/>
        <v>4.7397958217050819E-2</v>
      </c>
      <c r="C13" s="199">
        <f t="shared" si="1"/>
        <v>3.3130728892978557E-2</v>
      </c>
      <c r="D13" s="199">
        <f t="shared" si="2"/>
        <v>1.2014896965457083E-2</v>
      </c>
      <c r="E13" s="68">
        <v>1194.60034</v>
      </c>
      <c r="F13" s="68">
        <v>39.577980000000004</v>
      </c>
      <c r="G13" s="68">
        <v>14.353</v>
      </c>
      <c r="H13" s="68">
        <v>17.0436370013947</v>
      </c>
      <c r="I13" s="202"/>
      <c r="J13" s="202"/>
      <c r="K13" s="202"/>
      <c r="L13" s="202"/>
      <c r="M13" s="202"/>
    </row>
    <row r="14" spans="1:13">
      <c r="A14" s="203">
        <v>1996</v>
      </c>
      <c r="B14" s="199">
        <f t="shared" si="0"/>
        <v>4.8747773878709814E-2</v>
      </c>
      <c r="C14" s="199">
        <f t="shared" si="1"/>
        <v>3.4333777132187646E-2</v>
      </c>
      <c r="D14" s="199">
        <f t="shared" si="2"/>
        <v>1.2138494576357331E-2</v>
      </c>
      <c r="E14" s="68">
        <v>1227.2526800000001</v>
      </c>
      <c r="F14" s="68">
        <v>42.136220000000002</v>
      </c>
      <c r="G14" s="68">
        <v>14.897</v>
      </c>
      <c r="H14" s="68">
        <v>17.689616136680613</v>
      </c>
      <c r="I14" s="202"/>
      <c r="J14" s="202"/>
      <c r="K14" s="202"/>
      <c r="L14" s="202"/>
      <c r="M14" s="202"/>
    </row>
    <row r="15" spans="1:13">
      <c r="A15" s="203">
        <v>1997</v>
      </c>
      <c r="B15" s="199">
        <f t="shared" si="0"/>
        <v>5.7304578542505036E-2</v>
      </c>
      <c r="C15" s="199">
        <f t="shared" si="1"/>
        <v>3.5765985018539712E-2</v>
      </c>
      <c r="D15" s="199">
        <f t="shared" si="2"/>
        <v>1.8138348805725953E-2</v>
      </c>
      <c r="E15" s="68">
        <v>1267.42518</v>
      </c>
      <c r="F15" s="68">
        <v>45.330709999999996</v>
      </c>
      <c r="G15" s="68">
        <v>22.989000000000001</v>
      </c>
      <c r="H15" s="68">
        <v>27.298555774058578</v>
      </c>
      <c r="I15" s="202"/>
      <c r="J15" s="202"/>
      <c r="K15" s="202"/>
      <c r="L15" s="202"/>
      <c r="M15" s="202"/>
    </row>
    <row r="16" spans="1:13">
      <c r="A16" s="203">
        <v>1998</v>
      </c>
      <c r="B16" s="199">
        <f t="shared" si="0"/>
        <v>7.9801667736004597E-2</v>
      </c>
      <c r="C16" s="199">
        <f t="shared" si="1"/>
        <v>3.6223677957893802E-2</v>
      </c>
      <c r="D16" s="199">
        <f t="shared" si="2"/>
        <v>3.6698439847905759E-2</v>
      </c>
      <c r="E16" s="68">
        <v>1323.653</v>
      </c>
      <c r="F16" s="68">
        <v>47.947580000000002</v>
      </c>
      <c r="G16" s="68">
        <v>48.576000000000001</v>
      </c>
      <c r="H16" s="68">
        <v>57.682136903765695</v>
      </c>
      <c r="I16" s="202"/>
      <c r="J16" s="202"/>
      <c r="K16" s="202"/>
      <c r="L16" s="202"/>
      <c r="M16" s="202"/>
    </row>
    <row r="17" spans="1:13">
      <c r="A17" s="203">
        <v>1999</v>
      </c>
      <c r="B17" s="199">
        <f t="shared" si="0"/>
        <v>8.2380806519306959E-2</v>
      </c>
      <c r="C17" s="199">
        <f t="shared" si="1"/>
        <v>3.5189317570758341E-2</v>
      </c>
      <c r="D17" s="199">
        <f t="shared" si="2"/>
        <v>3.9741484802984874E-2</v>
      </c>
      <c r="E17" s="68">
        <v>1367.9659999999999</v>
      </c>
      <c r="F17" s="68">
        <v>48.137790000000003</v>
      </c>
      <c r="G17" s="68">
        <v>54.365000000000002</v>
      </c>
      <c r="H17" s="68">
        <v>64.55635237099024</v>
      </c>
      <c r="I17" s="202"/>
      <c r="J17" s="202"/>
      <c r="K17" s="202"/>
      <c r="L17" s="202"/>
      <c r="M17" s="202"/>
    </row>
    <row r="18" spans="1:13">
      <c r="A18" s="203">
        <v>2000</v>
      </c>
      <c r="B18" s="199">
        <f t="shared" si="0"/>
        <v>7.9546593795011375E-2</v>
      </c>
      <c r="C18" s="199">
        <f t="shared" si="1"/>
        <v>3.1828030396060421E-2</v>
      </c>
      <c r="D18" s="199">
        <f t="shared" si="2"/>
        <v>4.0185351307886731E-2</v>
      </c>
      <c r="E18" s="68">
        <v>1441.3709999999999</v>
      </c>
      <c r="F18" s="68">
        <v>45.875999999999998</v>
      </c>
      <c r="G18" s="68">
        <v>57.921999999999997</v>
      </c>
      <c r="H18" s="68">
        <v>68.780153444909345</v>
      </c>
      <c r="I18" s="202"/>
      <c r="J18" s="202"/>
      <c r="K18" s="202"/>
      <c r="L18" s="202"/>
      <c r="M18" s="202"/>
    </row>
    <row r="19" spans="1:13">
      <c r="A19" s="203">
        <v>2001</v>
      </c>
      <c r="B19" s="199">
        <f t="shared" si="0"/>
        <v>7.912288310451647E-2</v>
      </c>
      <c r="C19" s="199">
        <f t="shared" si="1"/>
        <v>3.0751936648646047E-2</v>
      </c>
      <c r="D19" s="199">
        <f t="shared" si="2"/>
        <v>4.0734744258182416E-2</v>
      </c>
      <c r="E19" s="68">
        <v>1497.174</v>
      </c>
      <c r="F19" s="68">
        <v>46.040999999999997</v>
      </c>
      <c r="G19" s="68">
        <v>60.987000000000002</v>
      </c>
      <c r="H19" s="68">
        <v>72.419723389121344</v>
      </c>
      <c r="I19" s="201">
        <f t="shared" ref="I19:I30" si="3">J19+K19+L19</f>
        <v>66.3</v>
      </c>
      <c r="J19" s="68">
        <v>61.7</v>
      </c>
      <c r="K19" s="68">
        <v>0</v>
      </c>
      <c r="L19" s="68">
        <v>4.5999999999999996</v>
      </c>
      <c r="M19" s="68">
        <v>47.9</v>
      </c>
    </row>
    <row r="20" spans="1:13">
      <c r="A20" s="203">
        <v>2002</v>
      </c>
      <c r="B20" s="199">
        <f t="shared" si="0"/>
        <v>7.9431240633758227E-2</v>
      </c>
      <c r="C20" s="199">
        <f t="shared" si="1"/>
        <v>3.1094794824852848E-2</v>
      </c>
      <c r="D20" s="199">
        <f t="shared" si="2"/>
        <v>4.0705690143391739E-2</v>
      </c>
      <c r="E20" s="68">
        <v>1548.5550000000001</v>
      </c>
      <c r="F20" s="68">
        <v>48.152000000000001</v>
      </c>
      <c r="G20" s="68">
        <v>63.034999999999997</v>
      </c>
      <c r="H20" s="68">
        <v>74.851644839609477</v>
      </c>
      <c r="I20" s="201">
        <f t="shared" si="3"/>
        <v>67</v>
      </c>
      <c r="J20" s="68">
        <v>62.3</v>
      </c>
      <c r="K20" s="68">
        <v>0</v>
      </c>
      <c r="L20" s="68">
        <v>4.7</v>
      </c>
      <c r="M20" s="68">
        <v>45.6</v>
      </c>
    </row>
    <row r="21" spans="1:13">
      <c r="A21" s="203">
        <v>2003</v>
      </c>
      <c r="B21" s="199">
        <f t="shared" si="0"/>
        <v>7.9792697432015974E-2</v>
      </c>
      <c r="C21" s="199">
        <f t="shared" si="1"/>
        <v>3.1472635680399097E-2</v>
      </c>
      <c r="D21" s="199">
        <f t="shared" si="2"/>
        <v>4.0691892596879643E-2</v>
      </c>
      <c r="E21" s="68">
        <v>1594.8139999999999</v>
      </c>
      <c r="F21" s="68">
        <v>50.192999999999998</v>
      </c>
      <c r="G21" s="68">
        <v>64.896000000000001</v>
      </c>
      <c r="H21" s="68">
        <v>77.061510962343107</v>
      </c>
      <c r="I21" s="201">
        <f t="shared" si="3"/>
        <v>68.899999999999991</v>
      </c>
      <c r="J21" s="68">
        <v>64.099999999999994</v>
      </c>
      <c r="K21" s="68">
        <v>0</v>
      </c>
      <c r="L21" s="68">
        <v>4.8</v>
      </c>
      <c r="M21" s="68">
        <v>47.3</v>
      </c>
    </row>
    <row r="22" spans="1:13">
      <c r="A22" s="203">
        <v>2004</v>
      </c>
      <c r="B22" s="199">
        <f t="shared" si="0"/>
        <v>7.753624006612217E-2</v>
      </c>
      <c r="C22" s="199">
        <f t="shared" si="1"/>
        <v>2.9755648302693245E-2</v>
      </c>
      <c r="D22" s="199">
        <f t="shared" si="2"/>
        <v>4.023758740721689E-2</v>
      </c>
      <c r="E22" s="68">
        <v>1660.1890000000001</v>
      </c>
      <c r="F22" s="68">
        <v>49.4</v>
      </c>
      <c r="G22" s="68">
        <v>66.802000000000007</v>
      </c>
      <c r="H22" s="68">
        <v>79.324812859135307</v>
      </c>
      <c r="I22" s="201">
        <f t="shared" si="3"/>
        <v>71.5</v>
      </c>
      <c r="J22" s="68">
        <v>66</v>
      </c>
      <c r="K22" s="68">
        <v>0.5</v>
      </c>
      <c r="L22" s="68">
        <v>5</v>
      </c>
      <c r="M22" s="68">
        <v>47.6</v>
      </c>
    </row>
    <row r="23" spans="1:13">
      <c r="A23" s="203">
        <v>2005</v>
      </c>
      <c r="B23" s="199">
        <f t="shared" si="0"/>
        <v>7.9687117072698752E-2</v>
      </c>
      <c r="C23" s="199">
        <f t="shared" si="1"/>
        <v>3.0358983391202729E-2</v>
      </c>
      <c r="D23" s="199">
        <f t="shared" si="2"/>
        <v>4.1540822693687703E-2</v>
      </c>
      <c r="E23" s="68">
        <v>1726.0130000000001</v>
      </c>
      <c r="F23" s="68">
        <v>52.4</v>
      </c>
      <c r="G23" s="68">
        <v>71.7</v>
      </c>
      <c r="H23" s="68">
        <v>85.141000000000005</v>
      </c>
      <c r="I23" s="201">
        <f t="shared" si="3"/>
        <v>76.600000000000009</v>
      </c>
      <c r="J23" s="68">
        <v>70.8</v>
      </c>
      <c r="K23" s="68">
        <v>0.9</v>
      </c>
      <c r="L23" s="68">
        <v>4.9000000000000004</v>
      </c>
      <c r="M23" s="68">
        <v>49.4</v>
      </c>
    </row>
    <row r="24" spans="1:13">
      <c r="A24" s="203">
        <v>2006</v>
      </c>
      <c r="B24" s="199">
        <f t="shared" si="0"/>
        <v>7.396303448117042E-2</v>
      </c>
      <c r="C24" s="199">
        <f t="shared" si="1"/>
        <v>2.6903902250483742E-2</v>
      </c>
      <c r="D24" s="199">
        <f t="shared" si="2"/>
        <v>4.2316073908008803E-2</v>
      </c>
      <c r="E24" s="68">
        <v>1806.4294000000002</v>
      </c>
      <c r="F24" s="68">
        <v>48.6</v>
      </c>
      <c r="G24" s="68">
        <v>76.441000000000003</v>
      </c>
      <c r="H24" s="68">
        <v>85.009000000000015</v>
      </c>
      <c r="I24" s="201">
        <f t="shared" si="3"/>
        <v>82</v>
      </c>
      <c r="J24" s="68">
        <v>75.5</v>
      </c>
      <c r="K24" s="68">
        <v>1</v>
      </c>
      <c r="L24" s="68">
        <v>5.5</v>
      </c>
      <c r="M24" s="68">
        <v>52.4</v>
      </c>
    </row>
    <row r="25" spans="1:13">
      <c r="A25" s="203">
        <v>2007</v>
      </c>
      <c r="B25" s="199">
        <f t="shared" si="0"/>
        <v>7.3792107145947514E-2</v>
      </c>
      <c r="C25" s="199">
        <f t="shared" si="1"/>
        <v>2.685613343435601E-2</v>
      </c>
      <c r="D25" s="199">
        <f t="shared" si="2"/>
        <v>4.204435852357747E-2</v>
      </c>
      <c r="E25" s="68">
        <v>1895.2840000000001</v>
      </c>
      <c r="F25" s="68">
        <v>50.9</v>
      </c>
      <c r="G25" s="68">
        <v>79.686000000000007</v>
      </c>
      <c r="H25" s="68">
        <v>88.957000000000008</v>
      </c>
      <c r="I25" s="201">
        <f t="shared" si="3"/>
        <v>86.1</v>
      </c>
      <c r="J25" s="68">
        <v>79.2</v>
      </c>
      <c r="K25" s="68">
        <v>1.1000000000000001</v>
      </c>
      <c r="L25" s="68">
        <v>5.8</v>
      </c>
      <c r="M25" s="68">
        <v>48.6</v>
      </c>
    </row>
    <row r="26" spans="1:13">
      <c r="A26" s="203">
        <v>2008</v>
      </c>
      <c r="B26" s="199">
        <f t="shared" si="0"/>
        <v>7.1751198735855226E-2</v>
      </c>
      <c r="C26" s="199">
        <f t="shared" si="1"/>
        <v>2.3505127761660055E-2</v>
      </c>
      <c r="D26" s="199">
        <f t="shared" si="2"/>
        <v>4.2213259252834603E-2</v>
      </c>
      <c r="E26" s="68">
        <v>1948.511</v>
      </c>
      <c r="F26" s="68">
        <v>45.8</v>
      </c>
      <c r="G26" s="68">
        <v>82.253</v>
      </c>
      <c r="H26" s="68">
        <v>94.007999999999996</v>
      </c>
      <c r="I26" s="201">
        <f t="shared" si="3"/>
        <v>90.6</v>
      </c>
      <c r="J26" s="68">
        <v>83.4</v>
      </c>
      <c r="K26" s="68">
        <v>1.1000000000000001</v>
      </c>
      <c r="L26" s="68">
        <v>6.1</v>
      </c>
      <c r="M26" s="68">
        <v>50.9</v>
      </c>
    </row>
    <row r="27" spans="1:13">
      <c r="A27" s="203">
        <v>2009</v>
      </c>
      <c r="B27" s="199">
        <f t="shared" si="0"/>
        <v>7.3004645973197876E-2</v>
      </c>
      <c r="C27" s="199">
        <f t="shared" si="1"/>
        <v>2.4830542798032901E-2</v>
      </c>
      <c r="D27" s="199">
        <f t="shared" si="2"/>
        <v>4.3015082754588665E-2</v>
      </c>
      <c r="E27" s="68">
        <v>1907.145</v>
      </c>
      <c r="F27" s="68">
        <v>47.355445544554456</v>
      </c>
      <c r="G27" s="68">
        <v>82.036000000000001</v>
      </c>
      <c r="H27" s="68">
        <v>91.875000000000014</v>
      </c>
      <c r="I27" s="201">
        <f t="shared" si="3"/>
        <v>87.908000000000001</v>
      </c>
      <c r="J27" s="68">
        <v>80.793000000000006</v>
      </c>
      <c r="K27" s="68">
        <v>1.0980000000000001</v>
      </c>
      <c r="L27" s="68">
        <v>6.0170000000000003</v>
      </c>
      <c r="M27" s="68">
        <v>46.075000000000003</v>
      </c>
    </row>
    <row r="28" spans="1:13">
      <c r="A28" s="203">
        <v>2010</v>
      </c>
      <c r="B28" s="199">
        <f t="shared" si="0"/>
        <v>7.3700361068002429E-2</v>
      </c>
      <c r="C28" s="199">
        <f t="shared" si="1"/>
        <v>2.5469995741977922E-2</v>
      </c>
      <c r="D28" s="199">
        <f t="shared" si="2"/>
        <v>4.2643904735285523E-2</v>
      </c>
      <c r="E28" s="68">
        <v>1947.1950449999997</v>
      </c>
      <c r="F28" s="68">
        <v>49.595049504950502</v>
      </c>
      <c r="G28" s="68">
        <v>83.036000000000001</v>
      </c>
      <c r="H28" s="68">
        <v>93.913928381374717</v>
      </c>
      <c r="I28" s="201">
        <f t="shared" si="3"/>
        <v>89.471999999999994</v>
      </c>
      <c r="J28" s="68">
        <v>82.317999999999998</v>
      </c>
      <c r="K28" s="68">
        <v>1.121</v>
      </c>
      <c r="L28" s="68">
        <v>6.0330000000000004</v>
      </c>
      <c r="M28" s="68">
        <v>47.009</v>
      </c>
    </row>
    <row r="29" spans="1:13">
      <c r="A29" s="203">
        <v>2011</v>
      </c>
      <c r="B29" s="200"/>
      <c r="C29" s="199"/>
      <c r="D29" s="199"/>
      <c r="E29" s="87"/>
      <c r="F29" s="87"/>
      <c r="G29" s="87"/>
      <c r="H29" s="87"/>
      <c r="I29" s="201">
        <f t="shared" si="3"/>
        <v>94.378</v>
      </c>
      <c r="J29" s="68">
        <v>86.867999999999995</v>
      </c>
      <c r="K29" s="68">
        <v>1.1559999999999999</v>
      </c>
      <c r="L29" s="68">
        <v>6.3540000000000001</v>
      </c>
      <c r="M29" s="68">
        <v>50.753999999999998</v>
      </c>
    </row>
    <row r="30" spans="1:13">
      <c r="A30" s="203">
        <v>2012</v>
      </c>
      <c r="B30" s="200"/>
      <c r="C30" s="200"/>
      <c r="D30" s="200"/>
      <c r="E30" s="87"/>
      <c r="F30" s="87"/>
      <c r="G30" s="87"/>
      <c r="H30" s="87"/>
      <c r="I30" s="201">
        <f t="shared" si="3"/>
        <v>97.780940443249008</v>
      </c>
      <c r="J30" s="68">
        <v>89.955018647175507</v>
      </c>
      <c r="K30" s="68">
        <v>1.198</v>
      </c>
      <c r="L30" s="68">
        <v>6.6279217960735117</v>
      </c>
      <c r="M30" s="68">
        <v>59.506</v>
      </c>
    </row>
    <row r="31" spans="1:13" ht="28.5" customHeight="1">
      <c r="A31" s="208" t="s">
        <v>437</v>
      </c>
      <c r="B31" s="204"/>
      <c r="C31" s="205"/>
      <c r="D31" s="205"/>
      <c r="E31" s="317" t="s">
        <v>493</v>
      </c>
      <c r="F31" s="318"/>
      <c r="G31" s="318"/>
      <c r="H31" s="321"/>
      <c r="I31" s="205"/>
      <c r="J31" s="322" t="s">
        <v>494</v>
      </c>
      <c r="K31" s="323"/>
      <c r="L31" s="323"/>
      <c r="M31" s="324"/>
    </row>
  </sheetData>
  <mergeCells count="3">
    <mergeCell ref="E31:H31"/>
    <mergeCell ref="J31:M31"/>
    <mergeCell ref="B6:D6"/>
  </mergeCells>
  <hyperlinks>
    <hyperlink ref="C3"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AP52"/>
  <sheetViews>
    <sheetView workbookViewId="0">
      <pane xSplit="1" ySplit="5" topLeftCell="B6" activePane="bottomRight" state="frozen"/>
      <selection pane="topRight" activeCell="B1" sqref="B1"/>
      <selection pane="bottomLeft" activeCell="A7" sqref="A7"/>
      <selection pane="bottomRight" activeCell="F24" sqref="F24"/>
    </sheetView>
  </sheetViews>
  <sheetFormatPr baseColWidth="10" defaultRowHeight="15"/>
  <cols>
    <col min="1" max="1" width="12.28515625" customWidth="1"/>
    <col min="34" max="34" width="14.5703125" bestFit="1" customWidth="1"/>
  </cols>
  <sheetData>
    <row r="1" spans="1:22">
      <c r="A1" s="111" t="s">
        <v>410</v>
      </c>
      <c r="B1" s="108" t="s">
        <v>421</v>
      </c>
      <c r="C1" s="109"/>
      <c r="D1" s="132"/>
      <c r="E1" s="137"/>
    </row>
    <row r="2" spans="1:22">
      <c r="A2" s="113" t="s">
        <v>413</v>
      </c>
      <c r="B2" s="58" t="s">
        <v>422</v>
      </c>
      <c r="C2" s="58"/>
      <c r="D2" s="126"/>
      <c r="E2" s="138"/>
    </row>
    <row r="3" spans="1:22">
      <c r="A3" s="113" t="s">
        <v>415</v>
      </c>
      <c r="B3" s="122" t="s">
        <v>429</v>
      </c>
      <c r="C3" s="58"/>
      <c r="D3" s="126"/>
      <c r="E3" s="138"/>
    </row>
    <row r="4" spans="1:22">
      <c r="A4" s="113"/>
      <c r="B4" s="58"/>
      <c r="C4" s="58"/>
      <c r="D4" s="126"/>
      <c r="E4" s="138"/>
    </row>
    <row r="5" spans="1:22" s="75" customFormat="1">
      <c r="A5" s="139" t="s">
        <v>411</v>
      </c>
      <c r="B5" s="140">
        <v>1919</v>
      </c>
      <c r="C5" s="140">
        <v>1920</v>
      </c>
      <c r="D5" s="140">
        <v>1921</v>
      </c>
      <c r="E5" s="141">
        <v>1922</v>
      </c>
      <c r="F5" s="141">
        <v>1923</v>
      </c>
      <c r="G5" s="141">
        <v>1924</v>
      </c>
      <c r="H5" s="141">
        <v>1925</v>
      </c>
      <c r="I5" s="141">
        <v>1926</v>
      </c>
      <c r="J5" s="141">
        <v>1927</v>
      </c>
      <c r="K5" s="141">
        <v>1928</v>
      </c>
      <c r="L5" s="141">
        <v>1929</v>
      </c>
      <c r="M5" s="141">
        <v>1930</v>
      </c>
      <c r="N5" s="141">
        <v>1931</v>
      </c>
      <c r="O5" s="141">
        <v>1932</v>
      </c>
      <c r="P5" s="141">
        <v>1933</v>
      </c>
      <c r="Q5" s="141">
        <v>1934</v>
      </c>
      <c r="R5" s="141">
        <v>1935</v>
      </c>
      <c r="S5" s="141">
        <v>1936</v>
      </c>
      <c r="T5" s="141">
        <v>1937</v>
      </c>
      <c r="U5" s="141">
        <v>1938</v>
      </c>
      <c r="V5" s="142">
        <v>1939</v>
      </c>
    </row>
    <row r="6" spans="1:22">
      <c r="A6" s="143" t="s">
        <v>369</v>
      </c>
      <c r="B6" s="85">
        <v>0.15600000321865082</v>
      </c>
      <c r="C6" s="85">
        <v>0.321399986743927</v>
      </c>
      <c r="D6" s="85">
        <v>0.13400000333786011</v>
      </c>
      <c r="E6" s="85">
        <v>0.37999999523162842</v>
      </c>
      <c r="F6" s="85">
        <v>0.38699999451637268</v>
      </c>
      <c r="G6" s="85">
        <v>0.3059999942779541</v>
      </c>
      <c r="H6" s="85">
        <v>0.26899999380111694</v>
      </c>
      <c r="I6" s="85">
        <v>0.36300000548362732</v>
      </c>
      <c r="J6" s="85">
        <v>0.53600001335144043</v>
      </c>
      <c r="K6" s="85">
        <v>0.87199997901916504</v>
      </c>
      <c r="L6" s="85">
        <v>1.1510000228881836</v>
      </c>
      <c r="M6" s="85">
        <v>1.7999999523162842</v>
      </c>
      <c r="N6" s="85">
        <v>1.937000036239624</v>
      </c>
      <c r="O6" s="85">
        <v>1.6330000162124634</v>
      </c>
      <c r="P6" s="85">
        <v>1.2220000028610229</v>
      </c>
      <c r="Q6" s="85">
        <v>1.5069999694824219</v>
      </c>
      <c r="R6" s="85">
        <v>1.8079999685287476</v>
      </c>
      <c r="S6" s="85">
        <v>1.6950000524520874</v>
      </c>
      <c r="T6" s="85">
        <v>1.9720000028610229</v>
      </c>
      <c r="U6" s="85">
        <v>2.5639998912811279</v>
      </c>
      <c r="V6" s="144">
        <v>2.5039999485015869</v>
      </c>
    </row>
    <row r="7" spans="1:22">
      <c r="A7" s="143" t="s">
        <v>367</v>
      </c>
      <c r="B7" s="85">
        <v>0</v>
      </c>
      <c r="C7" s="85">
        <v>0.10000000149011612</v>
      </c>
      <c r="D7" s="85">
        <v>0.20000000298023224</v>
      </c>
      <c r="E7" s="85">
        <v>0</v>
      </c>
      <c r="F7" s="85">
        <v>0</v>
      </c>
      <c r="G7" s="85">
        <v>0.10000000149011612</v>
      </c>
      <c r="H7" s="85">
        <v>0.20000000298023224</v>
      </c>
      <c r="I7" s="85">
        <v>0.20000000298023224</v>
      </c>
      <c r="J7" s="85">
        <v>0.20000000298023224</v>
      </c>
      <c r="K7" s="85">
        <v>0.10000000149011612</v>
      </c>
      <c r="L7" s="85">
        <v>0.10000000149011612</v>
      </c>
      <c r="M7" s="85">
        <v>1.5</v>
      </c>
      <c r="N7" s="85">
        <v>3.5999999046325684</v>
      </c>
      <c r="O7" s="85">
        <v>3.5</v>
      </c>
      <c r="P7" s="85">
        <v>3.5</v>
      </c>
      <c r="Q7" s="85">
        <v>3.2999999523162842</v>
      </c>
      <c r="R7" s="85">
        <v>3.2000000476837158</v>
      </c>
      <c r="S7" s="85">
        <v>2.7000000476837158</v>
      </c>
      <c r="T7" s="85">
        <v>4.1999998092651367</v>
      </c>
      <c r="U7" s="85">
        <v>5</v>
      </c>
      <c r="V7" s="144">
        <v>5.1999998092651367</v>
      </c>
    </row>
    <row r="8" spans="1:22">
      <c r="A8" s="143" t="s">
        <v>365</v>
      </c>
      <c r="B8" s="85">
        <v>9.3000001907348633</v>
      </c>
      <c r="C8" s="85">
        <v>15.800000190734863</v>
      </c>
      <c r="D8" s="85">
        <v>18.399999618530273</v>
      </c>
      <c r="E8" s="85">
        <v>19.600000381469727</v>
      </c>
      <c r="F8" s="85">
        <v>21.700000762939453</v>
      </c>
      <c r="G8" s="85">
        <v>26.5</v>
      </c>
      <c r="H8" s="85">
        <v>29.5</v>
      </c>
      <c r="I8" s="85">
        <v>43.400001525878906</v>
      </c>
      <c r="J8" s="85">
        <v>47.599998474121094</v>
      </c>
      <c r="K8" s="85">
        <v>51.099998474121094</v>
      </c>
      <c r="L8" s="85">
        <v>56.5</v>
      </c>
      <c r="M8" s="85">
        <v>53.099998474121094</v>
      </c>
      <c r="N8" s="85">
        <v>51.900001525878906</v>
      </c>
      <c r="O8" s="85">
        <v>50.099998474121094</v>
      </c>
      <c r="P8" s="85">
        <v>46.599998474121094</v>
      </c>
      <c r="Q8" s="85">
        <v>44.299999237060547</v>
      </c>
      <c r="R8" s="85">
        <v>43.400001525878906</v>
      </c>
      <c r="S8" s="85">
        <v>41.900001525878906</v>
      </c>
      <c r="T8" s="85">
        <v>47.599998474121094</v>
      </c>
      <c r="U8" s="85">
        <v>59.299999237060547</v>
      </c>
      <c r="V8" s="144">
        <v>57.900001525878906</v>
      </c>
    </row>
    <row r="9" spans="1:22">
      <c r="A9" s="143" t="s">
        <v>370</v>
      </c>
      <c r="B9" s="85">
        <v>1.1000000238418579</v>
      </c>
      <c r="C9" s="85">
        <v>1.5</v>
      </c>
      <c r="D9" s="85">
        <v>2.4000000953674316</v>
      </c>
      <c r="E9" s="85">
        <v>2.5999999046325684</v>
      </c>
      <c r="F9" s="85">
        <v>3.2000000476837158</v>
      </c>
      <c r="G9" s="85">
        <v>3.5999999046325684</v>
      </c>
      <c r="H9" s="85">
        <v>3.9000000953674316</v>
      </c>
      <c r="I9" s="85">
        <v>4.8000001907348633</v>
      </c>
      <c r="J9" s="85">
        <v>5.9000000953674316</v>
      </c>
      <c r="K9" s="85">
        <v>6.0999999046325684</v>
      </c>
      <c r="L9" s="85">
        <v>6.3000001907348633</v>
      </c>
      <c r="M9" s="85">
        <v>6.6999998092651367</v>
      </c>
      <c r="N9" s="85">
        <v>6.9000000953674316</v>
      </c>
      <c r="O9" s="85">
        <v>6.9000000953674316</v>
      </c>
      <c r="P9" s="85">
        <v>6.8000001907348633</v>
      </c>
      <c r="Q9" s="85">
        <v>6.6999998092651367</v>
      </c>
      <c r="R9" s="85">
        <v>6.5999999046325684</v>
      </c>
      <c r="S9" s="85">
        <v>7</v>
      </c>
      <c r="T9" s="85">
        <v>7.6999998092651367</v>
      </c>
      <c r="U9" s="85">
        <v>9.6999998092651367</v>
      </c>
      <c r="V9" s="144">
        <v>9.5</v>
      </c>
    </row>
    <row r="10" spans="1:22">
      <c r="A10" s="145" t="s">
        <v>423</v>
      </c>
      <c r="B10" s="146">
        <f t="shared" ref="B10:V10" si="0">B6+B7+B8+B9</f>
        <v>10.556000217795372</v>
      </c>
      <c r="C10" s="146">
        <f t="shared" si="0"/>
        <v>17.721400178968906</v>
      </c>
      <c r="D10" s="146">
        <f t="shared" si="0"/>
        <v>21.133999720215797</v>
      </c>
      <c r="E10" s="146">
        <f t="shared" si="0"/>
        <v>22.580000281333923</v>
      </c>
      <c r="F10" s="146">
        <f t="shared" si="0"/>
        <v>25.287000805139542</v>
      </c>
      <c r="G10" s="146">
        <f t="shared" si="0"/>
        <v>30.505999900400639</v>
      </c>
      <c r="H10" s="146">
        <f t="shared" si="0"/>
        <v>33.869000092148781</v>
      </c>
      <c r="I10" s="146">
        <f t="shared" si="0"/>
        <v>48.763001725077629</v>
      </c>
      <c r="J10" s="146">
        <f t="shared" si="0"/>
        <v>54.235998585820198</v>
      </c>
      <c r="K10" s="146">
        <f t="shared" si="0"/>
        <v>58.171998359262943</v>
      </c>
      <c r="L10" s="146">
        <f t="shared" si="0"/>
        <v>64.051000215113163</v>
      </c>
      <c r="M10" s="146">
        <f t="shared" si="0"/>
        <v>63.099998235702515</v>
      </c>
      <c r="N10" s="146">
        <f t="shared" si="0"/>
        <v>64.33700156211853</v>
      </c>
      <c r="O10" s="146">
        <f t="shared" si="0"/>
        <v>62.132998585700989</v>
      </c>
      <c r="P10" s="146">
        <f t="shared" si="0"/>
        <v>58.12199866771698</v>
      </c>
      <c r="Q10" s="146">
        <f t="shared" si="0"/>
        <v>55.80699896812439</v>
      </c>
      <c r="R10" s="146">
        <f t="shared" si="0"/>
        <v>55.008001446723938</v>
      </c>
      <c r="S10" s="146">
        <f t="shared" si="0"/>
        <v>53.295001626014709</v>
      </c>
      <c r="T10" s="146">
        <f t="shared" si="0"/>
        <v>61.47199809551239</v>
      </c>
      <c r="U10" s="146">
        <f t="shared" si="0"/>
        <v>76.563998937606812</v>
      </c>
      <c r="V10" s="147">
        <f t="shared" si="0"/>
        <v>75.10400128364563</v>
      </c>
    </row>
    <row r="11" spans="1:22">
      <c r="A11" s="145" t="s">
        <v>424</v>
      </c>
      <c r="B11" s="146">
        <f>B10/655.957</f>
        <v>1.6092518591607943E-2</v>
      </c>
      <c r="C11" s="146">
        <f t="shared" ref="C11:V11" si="1">C10/655.957</f>
        <v>2.7016100413546781E-2</v>
      </c>
      <c r="D11" s="146">
        <f t="shared" si="1"/>
        <v>3.2218574876426043E-2</v>
      </c>
      <c r="E11" s="146">
        <f t="shared" si="1"/>
        <v>3.4422988521098062E-2</v>
      </c>
      <c r="F11" s="146">
        <f t="shared" si="1"/>
        <v>3.8549784216251284E-2</v>
      </c>
      <c r="G11" s="146">
        <f t="shared" si="1"/>
        <v>4.650609704660616E-2</v>
      </c>
      <c r="H11" s="146">
        <f t="shared" si="1"/>
        <v>5.1632957788618435E-2</v>
      </c>
      <c r="I11" s="146">
        <f t="shared" si="1"/>
        <v>7.4338716905342314E-2</v>
      </c>
      <c r="J11" s="146">
        <f t="shared" si="1"/>
        <v>8.2682246832978687E-2</v>
      </c>
      <c r="K11" s="146">
        <f t="shared" si="1"/>
        <v>8.8682639806058852E-2</v>
      </c>
      <c r="L11" s="146">
        <f t="shared" si="1"/>
        <v>9.7645120358671622E-2</v>
      </c>
      <c r="M11" s="146">
        <f t="shared" si="1"/>
        <v>9.6195327187151777E-2</v>
      </c>
      <c r="N11" s="146">
        <f t="shared" si="1"/>
        <v>9.8081126601467061E-2</v>
      </c>
      <c r="O11" s="146">
        <f t="shared" si="1"/>
        <v>9.4721145724035255E-2</v>
      </c>
      <c r="P11" s="146">
        <f t="shared" si="1"/>
        <v>8.8606415767675292E-2</v>
      </c>
      <c r="Q11" s="146">
        <f t="shared" si="1"/>
        <v>8.5077221476597381E-2</v>
      </c>
      <c r="R11" s="146">
        <f t="shared" si="1"/>
        <v>8.3859157607471133E-2</v>
      </c>
      <c r="S11" s="146">
        <f t="shared" si="1"/>
        <v>8.1247706215521312E-2</v>
      </c>
      <c r="T11" s="146">
        <f t="shared" si="1"/>
        <v>9.3713456972808265E-2</v>
      </c>
      <c r="U11" s="146">
        <f t="shared" si="1"/>
        <v>0.11672106393804291</v>
      </c>
      <c r="V11" s="147">
        <f t="shared" si="1"/>
        <v>0.11449531186288985</v>
      </c>
    </row>
    <row r="12" spans="1:22">
      <c r="A12" s="143"/>
      <c r="B12" s="57"/>
      <c r="C12" s="57"/>
      <c r="D12" s="57"/>
      <c r="E12" s="57"/>
      <c r="F12" s="57"/>
      <c r="G12" s="57"/>
      <c r="H12" s="57"/>
      <c r="I12" s="57"/>
      <c r="J12" s="57"/>
      <c r="K12" s="57"/>
      <c r="L12" s="57"/>
      <c r="M12" s="57"/>
      <c r="N12" s="57"/>
      <c r="O12" s="57"/>
      <c r="P12" s="57"/>
      <c r="Q12" s="57"/>
      <c r="R12" s="57"/>
      <c r="S12" s="57"/>
      <c r="T12" s="57"/>
      <c r="U12" s="57"/>
      <c r="V12" s="148"/>
    </row>
    <row r="13" spans="1:22">
      <c r="A13" s="145" t="s">
        <v>357</v>
      </c>
      <c r="B13" s="149" t="s">
        <v>356</v>
      </c>
      <c r="C13" s="57"/>
      <c r="D13" s="57"/>
      <c r="E13" s="57"/>
      <c r="F13" s="57"/>
      <c r="G13" s="57"/>
      <c r="H13" s="57"/>
      <c r="I13" s="57"/>
      <c r="J13" s="57"/>
      <c r="K13" s="57"/>
      <c r="L13" s="57"/>
      <c r="M13" s="57"/>
      <c r="N13" s="57"/>
      <c r="O13" s="57"/>
      <c r="P13" s="57"/>
      <c r="Q13" s="57"/>
      <c r="R13" s="57"/>
      <c r="S13" s="57"/>
      <c r="T13" s="57"/>
      <c r="U13" s="57"/>
      <c r="V13" s="148"/>
    </row>
    <row r="14" spans="1:22">
      <c r="A14" s="143" t="s">
        <v>369</v>
      </c>
      <c r="B14" s="57" t="s">
        <v>368</v>
      </c>
      <c r="C14" s="57"/>
      <c r="D14" s="57"/>
      <c r="E14" s="57"/>
      <c r="F14" s="57"/>
      <c r="G14" s="57"/>
      <c r="H14" s="57"/>
      <c r="I14" s="57"/>
      <c r="J14" s="57"/>
      <c r="K14" s="57"/>
      <c r="L14" s="57"/>
      <c r="M14" s="57"/>
      <c r="N14" s="57"/>
      <c r="O14" s="57"/>
      <c r="P14" s="57"/>
      <c r="Q14" s="57"/>
      <c r="R14" s="57"/>
      <c r="S14" s="57"/>
      <c r="T14" s="57"/>
      <c r="U14" s="57"/>
      <c r="V14" s="148"/>
    </row>
    <row r="15" spans="1:22">
      <c r="A15" s="143" t="s">
        <v>367</v>
      </c>
      <c r="B15" s="57" t="s">
        <v>366</v>
      </c>
      <c r="C15" s="57"/>
      <c r="D15" s="57"/>
      <c r="E15" s="57"/>
      <c r="F15" s="57"/>
      <c r="G15" s="57"/>
      <c r="H15" s="57"/>
      <c r="I15" s="57"/>
      <c r="J15" s="57"/>
      <c r="K15" s="57"/>
      <c r="L15" s="57"/>
      <c r="M15" s="57"/>
      <c r="N15" s="57"/>
      <c r="O15" s="57"/>
      <c r="P15" s="57"/>
      <c r="Q15" s="57"/>
      <c r="R15" s="57"/>
      <c r="S15" s="57"/>
      <c r="T15" s="57"/>
      <c r="U15" s="57"/>
      <c r="V15" s="148"/>
    </row>
    <row r="16" spans="1:22">
      <c r="A16" s="143" t="s">
        <v>365</v>
      </c>
      <c r="B16" s="57" t="s">
        <v>364</v>
      </c>
      <c r="C16" s="57"/>
      <c r="D16" s="57"/>
      <c r="E16" s="57"/>
      <c r="F16" s="57"/>
      <c r="G16" s="57"/>
      <c r="H16" s="57"/>
      <c r="I16" s="57"/>
      <c r="J16" s="57"/>
      <c r="K16" s="57"/>
      <c r="L16" s="57"/>
      <c r="M16" s="57"/>
      <c r="N16" s="57"/>
      <c r="O16" s="57"/>
      <c r="P16" s="57"/>
      <c r="Q16" s="57"/>
      <c r="R16" s="57"/>
      <c r="S16" s="57"/>
      <c r="T16" s="57"/>
      <c r="U16" s="57"/>
      <c r="V16" s="148"/>
    </row>
    <row r="17" spans="1:42">
      <c r="A17" s="143" t="s">
        <v>363</v>
      </c>
      <c r="B17" s="57" t="s">
        <v>362</v>
      </c>
      <c r="C17" s="57"/>
      <c r="D17" s="57"/>
      <c r="E17" s="57"/>
      <c r="F17" s="57"/>
      <c r="G17" s="57"/>
      <c r="H17" s="57"/>
      <c r="I17" s="57"/>
      <c r="J17" s="57"/>
      <c r="K17" s="57"/>
      <c r="L17" s="57"/>
      <c r="M17" s="57"/>
      <c r="N17" s="57"/>
      <c r="O17" s="57"/>
      <c r="P17" s="57"/>
      <c r="Q17" s="57"/>
      <c r="R17" s="57"/>
      <c r="S17" s="57"/>
      <c r="T17" s="57"/>
      <c r="U17" s="57"/>
      <c r="V17" s="148"/>
    </row>
    <row r="18" spans="1:42">
      <c r="A18" s="113" t="s">
        <v>412</v>
      </c>
      <c r="B18" s="58" t="s">
        <v>425</v>
      </c>
      <c r="C18" s="58"/>
      <c r="D18" s="58"/>
      <c r="E18" s="58"/>
      <c r="F18" s="57"/>
      <c r="G18" s="57"/>
      <c r="H18" s="57"/>
      <c r="I18" s="57"/>
      <c r="J18" s="57"/>
      <c r="K18" s="57"/>
      <c r="L18" s="57"/>
      <c r="M18" s="57"/>
      <c r="N18" s="57"/>
      <c r="O18" s="57"/>
      <c r="P18" s="57"/>
      <c r="Q18" s="57"/>
      <c r="R18" s="57"/>
      <c r="S18" s="57"/>
      <c r="T18" s="57"/>
      <c r="U18" s="57"/>
      <c r="V18" s="148"/>
    </row>
    <row r="19" spans="1:42">
      <c r="A19" s="116" t="s">
        <v>333</v>
      </c>
      <c r="B19" s="117" t="s">
        <v>361</v>
      </c>
      <c r="C19" s="117"/>
      <c r="D19" s="117"/>
      <c r="E19" s="117"/>
      <c r="F19" s="150"/>
      <c r="G19" s="150"/>
      <c r="H19" s="150"/>
      <c r="I19" s="150"/>
      <c r="J19" s="150"/>
      <c r="K19" s="150"/>
      <c r="L19" s="150"/>
      <c r="M19" s="150"/>
      <c r="N19" s="150"/>
      <c r="O19" s="150"/>
      <c r="P19" s="150"/>
      <c r="Q19" s="150"/>
      <c r="R19" s="150"/>
      <c r="S19" s="150"/>
      <c r="T19" s="150"/>
      <c r="U19" s="150"/>
      <c r="V19" s="151"/>
    </row>
    <row r="20" spans="1:42">
      <c r="A20" s="107"/>
    </row>
    <row r="21" spans="1:42" s="75" customFormat="1">
      <c r="A21" s="139" t="s">
        <v>411</v>
      </c>
      <c r="B21" s="152">
        <v>1945</v>
      </c>
      <c r="C21" s="153">
        <v>1946</v>
      </c>
      <c r="D21" s="153">
        <v>1947</v>
      </c>
      <c r="E21" s="153">
        <v>1948</v>
      </c>
      <c r="F21" s="153">
        <v>1949</v>
      </c>
      <c r="G21" s="153">
        <v>1950</v>
      </c>
      <c r="H21" s="153">
        <v>1951</v>
      </c>
      <c r="I21" s="153">
        <v>1952</v>
      </c>
      <c r="J21" s="153">
        <v>1953</v>
      </c>
      <c r="K21" s="153">
        <v>1954</v>
      </c>
      <c r="L21" s="153">
        <v>1955</v>
      </c>
      <c r="M21" s="153">
        <v>1956</v>
      </c>
      <c r="N21" s="153">
        <v>1957</v>
      </c>
      <c r="O21" s="153">
        <v>1958</v>
      </c>
      <c r="P21" s="153">
        <v>1959</v>
      </c>
      <c r="Q21" s="153">
        <v>1960</v>
      </c>
      <c r="R21" s="153">
        <v>1961</v>
      </c>
      <c r="S21" s="153">
        <v>1962</v>
      </c>
      <c r="T21" s="153">
        <v>1963</v>
      </c>
      <c r="U21" s="153">
        <v>1964</v>
      </c>
      <c r="V21" s="153">
        <v>1965</v>
      </c>
      <c r="W21" s="153">
        <v>1966</v>
      </c>
      <c r="X21" s="153">
        <v>1967</v>
      </c>
      <c r="Y21" s="153">
        <v>1968</v>
      </c>
      <c r="Z21" s="153">
        <v>1969</v>
      </c>
      <c r="AA21" s="153">
        <v>1970</v>
      </c>
      <c r="AB21" s="153">
        <v>1971</v>
      </c>
      <c r="AC21" s="153">
        <v>1972</v>
      </c>
      <c r="AD21" s="153">
        <v>1973</v>
      </c>
      <c r="AE21" s="153">
        <v>1974</v>
      </c>
      <c r="AF21" s="153">
        <v>1975</v>
      </c>
      <c r="AG21" s="153">
        <v>1976</v>
      </c>
      <c r="AH21" s="153">
        <v>1977</v>
      </c>
      <c r="AI21" s="153">
        <v>1978</v>
      </c>
      <c r="AJ21" s="153">
        <v>1979</v>
      </c>
      <c r="AK21" s="153">
        <v>1980</v>
      </c>
      <c r="AL21" s="153">
        <v>1981</v>
      </c>
      <c r="AM21" s="153">
        <v>1982</v>
      </c>
      <c r="AN21" s="153">
        <v>1983</v>
      </c>
      <c r="AO21" s="153">
        <v>1984</v>
      </c>
      <c r="AP21" s="154">
        <v>1985</v>
      </c>
    </row>
    <row r="22" spans="1:42">
      <c r="A22" s="143" t="s">
        <v>355</v>
      </c>
      <c r="B22" s="155"/>
      <c r="C22" s="155"/>
      <c r="D22" s="155"/>
      <c r="E22" s="155"/>
      <c r="F22" s="156">
        <v>2624</v>
      </c>
      <c r="G22" s="156">
        <v>3549</v>
      </c>
      <c r="H22" s="156">
        <v>3712</v>
      </c>
      <c r="I22" s="156">
        <v>4149</v>
      </c>
      <c r="J22" s="156">
        <v>5095</v>
      </c>
      <c r="K22" s="156">
        <v>5034</v>
      </c>
      <c r="L22" s="156">
        <v>4972</v>
      </c>
      <c r="M22" s="156">
        <v>5917</v>
      </c>
      <c r="N22" s="156">
        <v>7172</v>
      </c>
      <c r="O22" s="156">
        <v>9419</v>
      </c>
      <c r="P22" s="156">
        <v>10899</v>
      </c>
      <c r="Q22" s="156">
        <v>11338</v>
      </c>
      <c r="R22" s="156">
        <v>12395</v>
      </c>
      <c r="S22" s="156">
        <v>13505</v>
      </c>
      <c r="T22" s="156">
        <v>15152</v>
      </c>
      <c r="U22" s="156">
        <v>18767</v>
      </c>
      <c r="V22" s="156">
        <v>21038</v>
      </c>
      <c r="W22" s="156">
        <v>22538</v>
      </c>
      <c r="X22" s="156">
        <v>23562</v>
      </c>
      <c r="Y22" s="156">
        <v>29442</v>
      </c>
      <c r="Z22" s="156">
        <v>34239</v>
      </c>
      <c r="AA22" s="156">
        <v>36734</v>
      </c>
      <c r="AB22" s="156">
        <v>38190</v>
      </c>
      <c r="AC22" s="156">
        <v>45800</v>
      </c>
      <c r="AD22" s="156">
        <v>52264</v>
      </c>
      <c r="AE22" s="156">
        <v>62285</v>
      </c>
      <c r="AF22" s="156">
        <v>77008</v>
      </c>
      <c r="AG22" s="156">
        <v>89365</v>
      </c>
      <c r="AH22" s="156">
        <v>100178</v>
      </c>
      <c r="AI22" s="156">
        <v>116500</v>
      </c>
      <c r="AJ22" s="156">
        <v>130600</v>
      </c>
      <c r="AK22" s="155"/>
      <c r="AL22" s="155"/>
      <c r="AM22" s="155"/>
      <c r="AN22" s="155"/>
      <c r="AO22" s="155"/>
      <c r="AP22" s="157"/>
    </row>
    <row r="23" spans="1:42">
      <c r="A23" s="143" t="s">
        <v>351</v>
      </c>
      <c r="B23" s="155"/>
      <c r="C23" s="155"/>
      <c r="D23" s="155"/>
      <c r="E23" s="155"/>
      <c r="F23" s="156">
        <v>13228</v>
      </c>
      <c r="G23" s="156">
        <v>16330</v>
      </c>
      <c r="H23" s="156">
        <v>21058</v>
      </c>
      <c r="I23" s="156">
        <v>25327</v>
      </c>
      <c r="J23" s="156">
        <v>27096</v>
      </c>
      <c r="K23" s="156">
        <v>28530</v>
      </c>
      <c r="L23" s="156">
        <v>30189</v>
      </c>
      <c r="M23" s="156">
        <v>33622</v>
      </c>
      <c r="N23" s="156">
        <v>37899</v>
      </c>
      <c r="O23" s="156">
        <v>44135</v>
      </c>
      <c r="P23" s="156">
        <v>48518</v>
      </c>
      <c r="Q23" s="156">
        <v>52788</v>
      </c>
      <c r="R23" s="156">
        <v>57468</v>
      </c>
      <c r="S23" s="156">
        <v>64031</v>
      </c>
      <c r="T23" s="156">
        <v>72723</v>
      </c>
      <c r="U23" s="156">
        <v>81270</v>
      </c>
      <c r="V23" s="156">
        <v>86273</v>
      </c>
      <c r="W23" s="156">
        <v>93530</v>
      </c>
      <c r="X23" s="156">
        <v>98655</v>
      </c>
      <c r="Y23" s="156">
        <v>104701</v>
      </c>
      <c r="Z23" s="156">
        <v>121947</v>
      </c>
      <c r="AA23" s="156">
        <v>129208</v>
      </c>
      <c r="AB23" s="156">
        <v>142086</v>
      </c>
      <c r="AC23" s="156">
        <v>158894</v>
      </c>
      <c r="AD23" s="156">
        <v>183737</v>
      </c>
      <c r="AE23" s="156">
        <v>202389</v>
      </c>
      <c r="AF23" s="156">
        <v>223470</v>
      </c>
      <c r="AG23" s="156">
        <v>263922</v>
      </c>
      <c r="AH23" s="156">
        <v>287784</v>
      </c>
      <c r="AI23" s="156">
        <v>335884</v>
      </c>
      <c r="AJ23" s="156">
        <v>397857</v>
      </c>
      <c r="AK23" s="155"/>
      <c r="AL23" s="155"/>
      <c r="AM23" s="155"/>
      <c r="AN23" s="155"/>
      <c r="AO23" s="155"/>
      <c r="AP23" s="157"/>
    </row>
    <row r="24" spans="1:42">
      <c r="A24" s="143" t="s">
        <v>349</v>
      </c>
      <c r="B24" s="155"/>
      <c r="C24" s="155"/>
      <c r="D24" s="155"/>
      <c r="E24" s="155"/>
      <c r="F24" s="156">
        <v>399</v>
      </c>
      <c r="G24" s="156">
        <v>446</v>
      </c>
      <c r="H24" s="156">
        <v>580</v>
      </c>
      <c r="I24" s="156">
        <v>713</v>
      </c>
      <c r="J24" s="156">
        <v>779</v>
      </c>
      <c r="K24" s="156">
        <v>800</v>
      </c>
      <c r="L24" s="156">
        <v>855</v>
      </c>
      <c r="M24" s="156">
        <v>980</v>
      </c>
      <c r="N24" s="156">
        <v>1485</v>
      </c>
      <c r="O24" s="156">
        <v>1717</v>
      </c>
      <c r="P24" s="156">
        <v>1939</v>
      </c>
      <c r="Q24" s="156">
        <v>2013</v>
      </c>
      <c r="R24" s="156">
        <v>2219</v>
      </c>
      <c r="S24" s="156">
        <v>2514</v>
      </c>
      <c r="T24" s="156">
        <v>2828</v>
      </c>
      <c r="U24" s="156">
        <v>3269</v>
      </c>
      <c r="V24" s="156">
        <v>3871</v>
      </c>
      <c r="W24" s="156">
        <v>3821</v>
      </c>
      <c r="X24" s="156">
        <v>4442</v>
      </c>
      <c r="Y24" s="156">
        <v>4393</v>
      </c>
      <c r="Z24" s="156">
        <v>5601</v>
      </c>
      <c r="AA24" s="156">
        <v>8584</v>
      </c>
      <c r="AB24" s="156">
        <v>8498</v>
      </c>
      <c r="AC24" s="156">
        <v>8910</v>
      </c>
      <c r="AD24" s="156">
        <v>9238</v>
      </c>
      <c r="AE24" s="156">
        <v>14635</v>
      </c>
      <c r="AF24" s="156">
        <v>15414</v>
      </c>
      <c r="AG24" s="156">
        <v>17770</v>
      </c>
      <c r="AH24" s="156">
        <v>17272</v>
      </c>
      <c r="AI24" s="156">
        <v>20792</v>
      </c>
      <c r="AJ24" s="156">
        <v>22323</v>
      </c>
      <c r="AK24" s="155"/>
      <c r="AL24" s="155"/>
      <c r="AM24" s="155"/>
      <c r="AN24" s="155"/>
      <c r="AO24" s="155"/>
      <c r="AP24" s="157"/>
    </row>
    <row r="25" spans="1:42">
      <c r="A25" s="143" t="s">
        <v>345</v>
      </c>
      <c r="B25" s="155"/>
      <c r="C25" s="155"/>
      <c r="D25" s="155"/>
      <c r="E25" s="155"/>
      <c r="F25" s="156">
        <v>4641</v>
      </c>
      <c r="G25" s="156">
        <v>5289</v>
      </c>
      <c r="H25" s="156">
        <v>6763</v>
      </c>
      <c r="I25" s="156">
        <v>8354</v>
      </c>
      <c r="J25" s="156">
        <v>8906</v>
      </c>
      <c r="K25" s="156">
        <v>9733</v>
      </c>
      <c r="L25" s="156">
        <v>10603</v>
      </c>
      <c r="M25" s="156">
        <v>12113</v>
      </c>
      <c r="N25" s="156">
        <v>13520</v>
      </c>
      <c r="O25" s="156">
        <v>15944</v>
      </c>
      <c r="P25" s="156">
        <v>17514</v>
      </c>
      <c r="Q25" s="156">
        <v>19219</v>
      </c>
      <c r="R25" s="156">
        <v>22867</v>
      </c>
      <c r="S25" s="156">
        <v>26376</v>
      </c>
      <c r="T25" s="156">
        <v>30469</v>
      </c>
      <c r="U25" s="156">
        <v>34026</v>
      </c>
      <c r="V25" s="156">
        <v>37879</v>
      </c>
      <c r="W25" s="156">
        <v>41021</v>
      </c>
      <c r="X25" s="156">
        <v>45428</v>
      </c>
      <c r="Y25" s="156">
        <v>50809</v>
      </c>
      <c r="Z25" s="156">
        <v>58899</v>
      </c>
      <c r="AA25" s="156">
        <v>66205</v>
      </c>
      <c r="AB25" s="156">
        <v>74872</v>
      </c>
      <c r="AC25" s="156">
        <v>84992</v>
      </c>
      <c r="AD25" s="156">
        <v>96731</v>
      </c>
      <c r="AE25" s="156">
        <v>115254</v>
      </c>
      <c r="AF25" s="156">
        <v>138229</v>
      </c>
      <c r="AG25" s="156">
        <v>162150</v>
      </c>
      <c r="AH25" s="156">
        <v>187400</v>
      </c>
      <c r="AI25" s="156"/>
      <c r="AJ25" s="156"/>
      <c r="AK25" s="155"/>
      <c r="AL25" s="155"/>
      <c r="AM25" s="155"/>
      <c r="AN25" s="155"/>
      <c r="AO25" s="155"/>
      <c r="AP25" s="157"/>
    </row>
    <row r="26" spans="1:42">
      <c r="A26" s="143" t="s">
        <v>360</v>
      </c>
      <c r="B26" s="155"/>
      <c r="C26" s="155"/>
      <c r="D26" s="155"/>
      <c r="E26" s="155"/>
      <c r="F26" s="156">
        <v>286</v>
      </c>
      <c r="G26" s="156">
        <v>332</v>
      </c>
      <c r="H26" s="156">
        <v>498</v>
      </c>
      <c r="I26" s="156">
        <v>717</v>
      </c>
      <c r="J26" s="156">
        <v>793</v>
      </c>
      <c r="K26" s="156">
        <v>855</v>
      </c>
      <c r="L26" s="156">
        <v>958</v>
      </c>
      <c r="M26" s="156">
        <v>1132</v>
      </c>
      <c r="N26" s="156">
        <v>1288</v>
      </c>
      <c r="O26" s="156">
        <v>1509</v>
      </c>
      <c r="P26" s="156">
        <v>1626</v>
      </c>
      <c r="Q26" s="156">
        <v>1721</v>
      </c>
      <c r="R26" s="156">
        <v>2191</v>
      </c>
      <c r="S26" s="156">
        <v>2620</v>
      </c>
      <c r="T26" s="156">
        <v>3232</v>
      </c>
      <c r="U26" s="156">
        <v>3932</v>
      </c>
      <c r="V26" s="156">
        <v>4366</v>
      </c>
      <c r="W26" s="156">
        <v>5341</v>
      </c>
      <c r="X26" s="156">
        <v>5956</v>
      </c>
      <c r="Y26" s="156">
        <v>6277</v>
      </c>
      <c r="Z26" s="156">
        <v>7743</v>
      </c>
      <c r="AA26" s="156">
        <v>8332</v>
      </c>
      <c r="AB26" s="156">
        <v>9262</v>
      </c>
      <c r="AC26" s="156">
        <v>10015</v>
      </c>
      <c r="AD26" s="156">
        <v>10536</v>
      </c>
      <c r="AE26" s="156">
        <v>13658</v>
      </c>
      <c r="AF26" s="156">
        <v>16556</v>
      </c>
      <c r="AG26" s="156">
        <v>21444</v>
      </c>
      <c r="AH26" s="156">
        <v>22918</v>
      </c>
      <c r="AI26" s="156"/>
      <c r="AJ26" s="156"/>
      <c r="AK26" s="155"/>
      <c r="AL26" s="155"/>
      <c r="AM26" s="155"/>
      <c r="AN26" s="155"/>
      <c r="AO26" s="155"/>
      <c r="AP26" s="157"/>
    </row>
    <row r="27" spans="1:42">
      <c r="A27" s="143" t="s">
        <v>343</v>
      </c>
      <c r="B27" s="155"/>
      <c r="C27" s="155"/>
      <c r="D27" s="155"/>
      <c r="E27" s="155"/>
      <c r="F27" s="156">
        <v>168</v>
      </c>
      <c r="G27" s="156">
        <v>178</v>
      </c>
      <c r="H27" s="156">
        <v>241</v>
      </c>
      <c r="I27" s="156">
        <v>293</v>
      </c>
      <c r="J27" s="156">
        <v>304</v>
      </c>
      <c r="K27" s="156">
        <v>335</v>
      </c>
      <c r="L27" s="156">
        <v>377</v>
      </c>
      <c r="M27" s="156">
        <v>408</v>
      </c>
      <c r="N27" s="156">
        <v>471</v>
      </c>
      <c r="O27" s="156">
        <v>555</v>
      </c>
      <c r="P27" s="156">
        <v>691</v>
      </c>
      <c r="Q27" s="156">
        <v>723</v>
      </c>
      <c r="R27" s="156">
        <v>803</v>
      </c>
      <c r="S27" s="156">
        <v>957</v>
      </c>
      <c r="T27" s="156">
        <v>1079</v>
      </c>
      <c r="U27" s="156">
        <v>1192</v>
      </c>
      <c r="V27" s="156">
        <v>1293</v>
      </c>
      <c r="W27" s="156">
        <v>1420</v>
      </c>
      <c r="X27" s="156">
        <v>1674</v>
      </c>
      <c r="Y27" s="156">
        <v>1877</v>
      </c>
      <c r="Z27" s="156">
        <v>2289</v>
      </c>
      <c r="AA27" s="156">
        <v>2768</v>
      </c>
      <c r="AB27" s="156">
        <v>3143</v>
      </c>
      <c r="AC27" s="156">
        <v>3494</v>
      </c>
      <c r="AD27" s="156">
        <v>4132</v>
      </c>
      <c r="AE27" s="156">
        <v>5535</v>
      </c>
      <c r="AF27" s="156">
        <v>6914</v>
      </c>
      <c r="AG27" s="156">
        <v>8123</v>
      </c>
      <c r="AH27" s="156">
        <v>9302</v>
      </c>
      <c r="AI27" s="156"/>
      <c r="AJ27" s="156"/>
      <c r="AK27" s="155"/>
      <c r="AL27" s="155"/>
      <c r="AM27" s="155"/>
      <c r="AN27" s="155"/>
      <c r="AO27" s="155"/>
      <c r="AP27" s="157"/>
    </row>
    <row r="28" spans="1:42">
      <c r="A28" s="143" t="s">
        <v>341</v>
      </c>
      <c r="B28" s="155"/>
      <c r="C28" s="155"/>
      <c r="D28" s="155"/>
      <c r="E28" s="155"/>
      <c r="F28" s="156">
        <v>240</v>
      </c>
      <c r="G28" s="156">
        <v>251</v>
      </c>
      <c r="H28" s="156">
        <v>305</v>
      </c>
      <c r="I28" s="156">
        <v>403</v>
      </c>
      <c r="J28" s="156">
        <v>501</v>
      </c>
      <c r="K28" s="156">
        <v>708</v>
      </c>
      <c r="L28" s="156">
        <v>681</v>
      </c>
      <c r="M28" s="156">
        <v>839</v>
      </c>
      <c r="N28" s="156">
        <v>904</v>
      </c>
      <c r="O28" s="156">
        <v>1057</v>
      </c>
      <c r="P28" s="156">
        <v>1482</v>
      </c>
      <c r="Q28" s="156">
        <v>1570</v>
      </c>
      <c r="R28" s="156">
        <v>1889</v>
      </c>
      <c r="S28" s="156">
        <v>2208</v>
      </c>
      <c r="T28" s="156">
        <v>3051</v>
      </c>
      <c r="U28" s="156">
        <v>3752</v>
      </c>
      <c r="V28" s="156">
        <v>3472</v>
      </c>
      <c r="W28" s="156">
        <v>3825</v>
      </c>
      <c r="X28" s="156">
        <v>4299</v>
      </c>
      <c r="Y28" s="156">
        <v>4838</v>
      </c>
      <c r="Z28" s="156">
        <v>6216</v>
      </c>
      <c r="AA28" s="156">
        <v>7385</v>
      </c>
      <c r="AB28" s="156">
        <v>8597</v>
      </c>
      <c r="AC28" s="156">
        <v>9545</v>
      </c>
      <c r="AD28" s="156">
        <v>10893</v>
      </c>
      <c r="AE28" s="156">
        <v>13322</v>
      </c>
      <c r="AF28" s="156">
        <v>15884</v>
      </c>
      <c r="AG28" s="156">
        <v>18757</v>
      </c>
      <c r="AH28" s="156">
        <v>21677</v>
      </c>
      <c r="AI28" s="156"/>
      <c r="AJ28" s="156"/>
      <c r="AK28" s="155"/>
      <c r="AL28" s="155"/>
      <c r="AM28" s="155"/>
      <c r="AN28" s="155"/>
      <c r="AO28" s="155"/>
      <c r="AP28" s="157"/>
    </row>
    <row r="29" spans="1:42">
      <c r="A29" s="143" t="s">
        <v>359</v>
      </c>
      <c r="B29" s="155"/>
      <c r="C29" s="155"/>
      <c r="D29" s="155"/>
      <c r="E29" s="155"/>
      <c r="F29" s="156">
        <v>1778</v>
      </c>
      <c r="G29" s="156">
        <v>2000</v>
      </c>
      <c r="H29" s="156">
        <v>2611</v>
      </c>
      <c r="I29" s="156">
        <v>3431</v>
      </c>
      <c r="J29" s="156">
        <v>3714</v>
      </c>
      <c r="K29" s="156">
        <v>3890</v>
      </c>
      <c r="L29" s="156">
        <v>4252</v>
      </c>
      <c r="M29" s="156">
        <v>4861</v>
      </c>
      <c r="N29" s="156">
        <v>5493</v>
      </c>
      <c r="O29" s="156">
        <v>6388</v>
      </c>
      <c r="P29" s="156">
        <v>7271</v>
      </c>
      <c r="Q29" s="156">
        <v>8017</v>
      </c>
      <c r="R29" s="156">
        <v>9426</v>
      </c>
      <c r="S29" s="156">
        <v>11029</v>
      </c>
      <c r="T29" s="156">
        <v>13303</v>
      </c>
      <c r="U29" s="156">
        <v>15450</v>
      </c>
      <c r="V29" s="156">
        <v>16997</v>
      </c>
      <c r="W29" s="156">
        <v>18967</v>
      </c>
      <c r="X29" s="156">
        <v>21142</v>
      </c>
      <c r="Y29" s="156">
        <v>23899</v>
      </c>
      <c r="Z29" s="156">
        <v>28263</v>
      </c>
      <c r="AA29" s="156">
        <v>31599</v>
      </c>
      <c r="AB29" s="156">
        <v>35751</v>
      </c>
      <c r="AC29" s="156">
        <v>40253</v>
      </c>
      <c r="AD29" s="156">
        <v>45225</v>
      </c>
      <c r="AE29" s="156">
        <v>54305</v>
      </c>
      <c r="AF29" s="156">
        <v>65922</v>
      </c>
      <c r="AG29" s="156">
        <v>85521</v>
      </c>
      <c r="AH29" s="156">
        <v>91431</v>
      </c>
      <c r="AI29" s="156"/>
      <c r="AJ29" s="156"/>
      <c r="AK29" s="155"/>
      <c r="AL29" s="155"/>
      <c r="AM29" s="155"/>
      <c r="AN29" s="155"/>
      <c r="AO29" s="155"/>
      <c r="AP29" s="157"/>
    </row>
    <row r="30" spans="1:42">
      <c r="A30" s="143" t="s">
        <v>360</v>
      </c>
      <c r="B30" s="155"/>
      <c r="C30" s="155"/>
      <c r="D30" s="155"/>
      <c r="E30" s="155"/>
      <c r="F30" s="156">
        <v>286</v>
      </c>
      <c r="G30" s="156">
        <v>332</v>
      </c>
      <c r="H30" s="156">
        <v>498</v>
      </c>
      <c r="I30" s="156">
        <v>717</v>
      </c>
      <c r="J30" s="156">
        <v>793</v>
      </c>
      <c r="K30" s="156">
        <v>855</v>
      </c>
      <c r="L30" s="156">
        <v>958</v>
      </c>
      <c r="M30" s="156">
        <v>1132</v>
      </c>
      <c r="N30" s="156">
        <v>1288</v>
      </c>
      <c r="O30" s="156">
        <v>1509</v>
      </c>
      <c r="P30" s="156">
        <v>1626</v>
      </c>
      <c r="Q30" s="156">
        <v>1721</v>
      </c>
      <c r="R30" s="156">
        <v>2191</v>
      </c>
      <c r="S30" s="156">
        <v>2620</v>
      </c>
      <c r="T30" s="156">
        <v>3232</v>
      </c>
      <c r="U30" s="156">
        <v>3932</v>
      </c>
      <c r="V30" s="156">
        <v>4366</v>
      </c>
      <c r="W30" s="156">
        <v>5341</v>
      </c>
      <c r="X30" s="156">
        <v>5956</v>
      </c>
      <c r="Y30" s="156">
        <v>6277</v>
      </c>
      <c r="Z30" s="156">
        <v>7743</v>
      </c>
      <c r="AA30" s="156">
        <v>8332</v>
      </c>
      <c r="AB30" s="156">
        <v>9262</v>
      </c>
      <c r="AC30" s="156">
        <v>10015</v>
      </c>
      <c r="AD30" s="156">
        <v>10536</v>
      </c>
      <c r="AE30" s="156">
        <v>13658</v>
      </c>
      <c r="AF30" s="156">
        <v>16556</v>
      </c>
      <c r="AG30" s="156">
        <v>21444</v>
      </c>
      <c r="AH30" s="156">
        <v>22918</v>
      </c>
      <c r="AI30" s="156"/>
      <c r="AJ30" s="156"/>
      <c r="AK30" s="155"/>
      <c r="AL30" s="155"/>
      <c r="AM30" s="155"/>
      <c r="AN30" s="155"/>
      <c r="AO30" s="155"/>
      <c r="AP30" s="157"/>
    </row>
    <row r="31" spans="1:42">
      <c r="A31" s="143" t="s">
        <v>358</v>
      </c>
      <c r="B31" s="155"/>
      <c r="C31" s="155"/>
      <c r="D31" s="155"/>
      <c r="E31" s="155"/>
      <c r="F31" s="156">
        <v>4809</v>
      </c>
      <c r="G31" s="156">
        <v>5467</v>
      </c>
      <c r="H31" s="156">
        <v>7004</v>
      </c>
      <c r="I31" s="156">
        <v>8647</v>
      </c>
      <c r="J31" s="156">
        <v>9210</v>
      </c>
      <c r="K31" s="156">
        <v>10068</v>
      </c>
      <c r="L31" s="156">
        <v>10980</v>
      </c>
      <c r="M31" s="156">
        <v>12521</v>
      </c>
      <c r="N31" s="156">
        <v>13991</v>
      </c>
      <c r="O31" s="156">
        <v>16499</v>
      </c>
      <c r="P31" s="156">
        <v>18205</v>
      </c>
      <c r="Q31" s="156">
        <v>19942</v>
      </c>
      <c r="R31" s="156">
        <v>23670</v>
      </c>
      <c r="S31" s="156">
        <v>27333</v>
      </c>
      <c r="T31" s="156">
        <v>31548</v>
      </c>
      <c r="U31" s="156">
        <v>35218</v>
      </c>
      <c r="V31" s="156">
        <v>39172</v>
      </c>
      <c r="W31" s="156">
        <v>42441</v>
      </c>
      <c r="X31" s="156">
        <v>47102</v>
      </c>
      <c r="Y31" s="156">
        <v>52686</v>
      </c>
      <c r="Z31" s="156">
        <v>61188</v>
      </c>
      <c r="AA31" s="156">
        <v>68973</v>
      </c>
      <c r="AB31" s="156">
        <v>78015</v>
      </c>
      <c r="AC31" s="156">
        <v>88486</v>
      </c>
      <c r="AD31" s="156">
        <v>101031</v>
      </c>
      <c r="AE31" s="156">
        <v>120789</v>
      </c>
      <c r="AF31" s="156">
        <v>145143</v>
      </c>
      <c r="AG31" s="156">
        <v>170273</v>
      </c>
      <c r="AH31" s="156">
        <v>196702</v>
      </c>
      <c r="AI31" s="156"/>
      <c r="AJ31" s="156"/>
      <c r="AK31" s="155"/>
      <c r="AL31" s="155"/>
      <c r="AM31" s="155"/>
      <c r="AN31" s="155"/>
      <c r="AO31" s="155"/>
      <c r="AP31" s="157"/>
    </row>
    <row r="32" spans="1:42">
      <c r="A32" s="143" t="s">
        <v>347</v>
      </c>
      <c r="B32" s="155"/>
      <c r="C32" s="155"/>
      <c r="D32" s="155"/>
      <c r="E32" s="155"/>
      <c r="F32" s="156">
        <v>1492</v>
      </c>
      <c r="G32" s="156">
        <v>1668</v>
      </c>
      <c r="H32" s="156">
        <v>2113</v>
      </c>
      <c r="I32" s="156">
        <v>2714</v>
      </c>
      <c r="J32" s="156">
        <v>2921</v>
      </c>
      <c r="K32" s="156">
        <v>3035</v>
      </c>
      <c r="L32" s="156">
        <v>3294</v>
      </c>
      <c r="M32" s="156">
        <v>3729</v>
      </c>
      <c r="N32" s="156">
        <v>4205</v>
      </c>
      <c r="O32" s="156">
        <v>4879</v>
      </c>
      <c r="P32" s="156">
        <v>5645</v>
      </c>
      <c r="Q32" s="156">
        <v>6296</v>
      </c>
      <c r="R32" s="156">
        <v>7235</v>
      </c>
      <c r="S32" s="156">
        <v>8409</v>
      </c>
      <c r="T32" s="156">
        <v>10071</v>
      </c>
      <c r="U32" s="156">
        <v>11518</v>
      </c>
      <c r="V32" s="156">
        <v>12631</v>
      </c>
      <c r="W32" s="156">
        <v>13626</v>
      </c>
      <c r="X32" s="156">
        <v>15186</v>
      </c>
      <c r="Y32" s="156">
        <v>17622</v>
      </c>
      <c r="Z32" s="156">
        <v>20520</v>
      </c>
      <c r="AA32" s="156">
        <v>23267</v>
      </c>
      <c r="AB32" s="156">
        <v>26489</v>
      </c>
      <c r="AC32" s="156">
        <v>30238</v>
      </c>
      <c r="AD32" s="156">
        <v>34689</v>
      </c>
      <c r="AE32" s="156">
        <v>40647</v>
      </c>
      <c r="AF32" s="156">
        <v>49366</v>
      </c>
      <c r="AG32" s="156">
        <v>64077</v>
      </c>
      <c r="AH32" s="156">
        <v>68513</v>
      </c>
      <c r="AI32" s="156">
        <v>77700</v>
      </c>
      <c r="AJ32" s="156">
        <v>99630</v>
      </c>
      <c r="AK32" s="155"/>
      <c r="AL32" s="155"/>
      <c r="AM32" s="155"/>
      <c r="AN32" s="155"/>
      <c r="AO32" s="155"/>
      <c r="AP32" s="157"/>
    </row>
    <row r="33" spans="1:42">
      <c r="A33" s="143" t="s">
        <v>335</v>
      </c>
      <c r="B33" s="155"/>
      <c r="C33" s="155"/>
      <c r="D33" s="155"/>
      <c r="E33" s="155"/>
      <c r="F33" s="156">
        <v>6827</v>
      </c>
      <c r="G33" s="156">
        <v>7718</v>
      </c>
      <c r="H33" s="156">
        <v>9920</v>
      </c>
      <c r="I33" s="156">
        <v>12481</v>
      </c>
      <c r="J33" s="156">
        <v>13425</v>
      </c>
      <c r="K33" s="156">
        <v>14666</v>
      </c>
      <c r="L33" s="156">
        <v>15913</v>
      </c>
      <c r="M33" s="156">
        <v>18221</v>
      </c>
      <c r="N33" s="156">
        <v>20388</v>
      </c>
      <c r="O33" s="156">
        <v>23944</v>
      </c>
      <c r="P33" s="156">
        <v>26958</v>
      </c>
      <c r="Q33" s="156">
        <v>29529</v>
      </c>
      <c r="R33" s="156">
        <v>34985</v>
      </c>
      <c r="S33" s="156">
        <v>40570</v>
      </c>
      <c r="T33" s="156">
        <v>47902</v>
      </c>
      <c r="U33" s="156">
        <v>54420</v>
      </c>
      <c r="V33" s="156">
        <v>59641</v>
      </c>
      <c r="W33" s="156">
        <v>65233</v>
      </c>
      <c r="X33" s="156">
        <v>72543</v>
      </c>
      <c r="Y33" s="156">
        <v>81423</v>
      </c>
      <c r="Z33" s="156">
        <v>95667</v>
      </c>
      <c r="AA33" s="156">
        <v>107957</v>
      </c>
      <c r="AB33" s="156">
        <v>122363</v>
      </c>
      <c r="AC33" s="156">
        <v>138284</v>
      </c>
      <c r="AD33" s="156">
        <v>156981</v>
      </c>
      <c r="AE33" s="156">
        <v>188416</v>
      </c>
      <c r="AF33" s="156">
        <v>226949</v>
      </c>
      <c r="AG33" s="156">
        <v>274551</v>
      </c>
      <c r="AH33" s="156">
        <v>309810</v>
      </c>
      <c r="AI33" s="156"/>
      <c r="AJ33" s="156"/>
      <c r="AK33" s="155"/>
      <c r="AL33" s="155"/>
      <c r="AM33" s="155"/>
      <c r="AN33" s="155"/>
      <c r="AO33" s="155"/>
      <c r="AP33" s="157"/>
    </row>
    <row r="34" spans="1:42">
      <c r="A34" s="143" t="s">
        <v>353</v>
      </c>
      <c r="B34" s="155"/>
      <c r="C34" s="155"/>
      <c r="D34" s="155"/>
      <c r="E34" s="155"/>
      <c r="F34" s="156">
        <v>11898</v>
      </c>
      <c r="G34" s="156">
        <v>14640</v>
      </c>
      <c r="H34" s="156">
        <v>18948</v>
      </c>
      <c r="I34" s="156">
        <v>22987</v>
      </c>
      <c r="J34" s="156">
        <v>24336</v>
      </c>
      <c r="K34" s="156">
        <v>25860</v>
      </c>
      <c r="L34" s="156">
        <v>27339</v>
      </c>
      <c r="M34" s="156">
        <v>29932</v>
      </c>
      <c r="N34" s="156">
        <v>33969</v>
      </c>
      <c r="O34" s="156">
        <v>38785</v>
      </c>
      <c r="P34" s="156">
        <v>42717</v>
      </c>
      <c r="Q34" s="156">
        <v>46487</v>
      </c>
      <c r="R34" s="156">
        <v>50954</v>
      </c>
      <c r="S34" s="156">
        <v>57506</v>
      </c>
      <c r="T34" s="156">
        <v>65709</v>
      </c>
      <c r="U34" s="156">
        <v>73670</v>
      </c>
      <c r="V34" s="156">
        <v>78172</v>
      </c>
      <c r="W34" s="156">
        <v>84992</v>
      </c>
      <c r="X34" s="156">
        <v>89216</v>
      </c>
      <c r="Y34" s="156">
        <v>94860</v>
      </c>
      <c r="Z34" s="156">
        <v>110158</v>
      </c>
      <c r="AA34" s="156">
        <v>114531</v>
      </c>
      <c r="AB34" s="156">
        <v>127047</v>
      </c>
      <c r="AC34" s="156">
        <v>141448</v>
      </c>
      <c r="AD34" s="156">
        <v>161663</v>
      </c>
      <c r="AE34" s="156">
        <v>172754</v>
      </c>
      <c r="AF34" s="156">
        <v>199244</v>
      </c>
      <c r="AG34" s="156">
        <v>239210</v>
      </c>
      <c r="AH34" s="156">
        <v>256130</v>
      </c>
      <c r="AI34" s="156">
        <v>297641</v>
      </c>
      <c r="AJ34" s="156">
        <v>350637</v>
      </c>
      <c r="AK34" s="155">
        <v>408009</v>
      </c>
      <c r="AL34" s="155">
        <v>458525</v>
      </c>
      <c r="AM34" s="155">
        <v>533871</v>
      </c>
      <c r="AN34" s="155">
        <v>573161</v>
      </c>
      <c r="AO34" s="155">
        <v>617253</v>
      </c>
      <c r="AP34" s="157">
        <v>664247</v>
      </c>
    </row>
    <row r="35" spans="1:42">
      <c r="A35" s="145" t="s">
        <v>426</v>
      </c>
      <c r="B35" s="158"/>
      <c r="C35" s="158"/>
      <c r="D35" s="158"/>
      <c r="E35" s="158"/>
      <c r="F35" s="159">
        <f t="shared" ref="F35:AH35" si="2">F34+F23+F24+F22+F33</f>
        <v>34976</v>
      </c>
      <c r="G35" s="159">
        <f t="shared" si="2"/>
        <v>42683</v>
      </c>
      <c r="H35" s="159">
        <f t="shared" si="2"/>
        <v>54218</v>
      </c>
      <c r="I35" s="159">
        <f t="shared" si="2"/>
        <v>65657</v>
      </c>
      <c r="J35" s="159">
        <f t="shared" si="2"/>
        <v>70731</v>
      </c>
      <c r="K35" s="159">
        <f t="shared" si="2"/>
        <v>74890</v>
      </c>
      <c r="L35" s="159">
        <f t="shared" si="2"/>
        <v>79268</v>
      </c>
      <c r="M35" s="159">
        <f t="shared" si="2"/>
        <v>88672</v>
      </c>
      <c r="N35" s="159">
        <f t="shared" si="2"/>
        <v>100913</v>
      </c>
      <c r="O35" s="159">
        <f t="shared" si="2"/>
        <v>118000</v>
      </c>
      <c r="P35" s="159">
        <f t="shared" si="2"/>
        <v>131031</v>
      </c>
      <c r="Q35" s="159">
        <f t="shared" si="2"/>
        <v>142155</v>
      </c>
      <c r="R35" s="159">
        <f t="shared" si="2"/>
        <v>158021</v>
      </c>
      <c r="S35" s="159">
        <f t="shared" si="2"/>
        <v>178126</v>
      </c>
      <c r="T35" s="159">
        <f t="shared" si="2"/>
        <v>204314</v>
      </c>
      <c r="U35" s="159">
        <f t="shared" si="2"/>
        <v>231396</v>
      </c>
      <c r="V35" s="159">
        <f t="shared" si="2"/>
        <v>248995</v>
      </c>
      <c r="W35" s="159">
        <f t="shared" si="2"/>
        <v>270114</v>
      </c>
      <c r="X35" s="159">
        <f t="shared" si="2"/>
        <v>288418</v>
      </c>
      <c r="Y35" s="159">
        <f t="shared" si="2"/>
        <v>314819</v>
      </c>
      <c r="Z35" s="159">
        <f t="shared" si="2"/>
        <v>367612</v>
      </c>
      <c r="AA35" s="159">
        <f t="shared" si="2"/>
        <v>397014</v>
      </c>
      <c r="AB35" s="159">
        <f t="shared" si="2"/>
        <v>438184</v>
      </c>
      <c r="AC35" s="159">
        <f t="shared" si="2"/>
        <v>493336</v>
      </c>
      <c r="AD35" s="159">
        <f t="shared" si="2"/>
        <v>563883</v>
      </c>
      <c r="AE35" s="159">
        <f t="shared" si="2"/>
        <v>640479</v>
      </c>
      <c r="AF35" s="159">
        <f t="shared" si="2"/>
        <v>742085</v>
      </c>
      <c r="AG35" s="159">
        <f t="shared" si="2"/>
        <v>884818</v>
      </c>
      <c r="AH35" s="159">
        <f t="shared" si="2"/>
        <v>971174</v>
      </c>
      <c r="AI35" s="158"/>
      <c r="AJ35" s="158"/>
      <c r="AK35" s="158"/>
      <c r="AL35" s="158"/>
      <c r="AM35" s="158"/>
      <c r="AN35" s="158"/>
      <c r="AO35" s="158"/>
      <c r="AP35" s="160"/>
    </row>
    <row r="36" spans="1:42">
      <c r="A36" s="145" t="s">
        <v>424</v>
      </c>
      <c r="B36" s="158"/>
      <c r="C36" s="158"/>
      <c r="D36" s="158"/>
      <c r="E36" s="158"/>
      <c r="F36" s="158">
        <f>F35/6.55957/1000</f>
        <v>5.3320568268956654</v>
      </c>
      <c r="G36" s="158">
        <f>G35/6.55957/1000</f>
        <v>6.5069814027443869</v>
      </c>
      <c r="H36" s="158">
        <f t="shared" ref="H36:AH36" si="3">H35/6.55957/1000</f>
        <v>8.2654808165779166</v>
      </c>
      <c r="I36" s="158">
        <f t="shared" si="3"/>
        <v>10.009345124756653</v>
      </c>
      <c r="J36" s="158">
        <f t="shared" si="3"/>
        <v>10.782871438219274</v>
      </c>
      <c r="K36" s="158">
        <f t="shared" si="3"/>
        <v>11.416906900909664</v>
      </c>
      <c r="L36" s="158">
        <f t="shared" si="3"/>
        <v>12.084328698375046</v>
      </c>
      <c r="M36" s="158">
        <f t="shared" si="3"/>
        <v>13.517959256475653</v>
      </c>
      <c r="N36" s="158">
        <f t="shared" si="3"/>
        <v>15.384087676478794</v>
      </c>
      <c r="O36" s="158">
        <f t="shared" si="3"/>
        <v>17.988984034014425</v>
      </c>
      <c r="P36" s="158">
        <f t="shared" si="3"/>
        <v>19.975547177635118</v>
      </c>
      <c r="Q36" s="158">
        <f t="shared" si="3"/>
        <v>21.671390045384072</v>
      </c>
      <c r="R36" s="158">
        <f t="shared" si="3"/>
        <v>24.090146152872826</v>
      </c>
      <c r="S36" s="158">
        <f t="shared" si="3"/>
        <v>27.155133644430961</v>
      </c>
      <c r="T36" s="158">
        <f t="shared" si="3"/>
        <v>31.147468507844263</v>
      </c>
      <c r="U36" s="158">
        <f t="shared" si="3"/>
        <v>35.276092792667811</v>
      </c>
      <c r="V36" s="158">
        <f t="shared" si="3"/>
        <v>37.959043047028999</v>
      </c>
      <c r="W36" s="158">
        <f t="shared" si="3"/>
        <v>41.178613842065872</v>
      </c>
      <c r="X36" s="158">
        <f t="shared" si="3"/>
        <v>43.969040653579427</v>
      </c>
      <c r="Y36" s="158">
        <f t="shared" si="3"/>
        <v>47.993847157664298</v>
      </c>
      <c r="Z36" s="158">
        <f t="shared" si="3"/>
        <v>56.042088124678905</v>
      </c>
      <c r="AA36" s="158">
        <f t="shared" si="3"/>
        <v>60.524394129493245</v>
      </c>
      <c r="AB36" s="158">
        <f t="shared" si="3"/>
        <v>66.800720169157429</v>
      </c>
      <c r="AC36" s="158">
        <f t="shared" si="3"/>
        <v>75.208588367835091</v>
      </c>
      <c r="AD36" s="158">
        <f t="shared" si="3"/>
        <v>85.963409186882686</v>
      </c>
      <c r="AE36" s="158">
        <f t="shared" si="3"/>
        <v>97.640394111199356</v>
      </c>
      <c r="AF36" s="158">
        <f t="shared" si="3"/>
        <v>113.13012895662368</v>
      </c>
      <c r="AG36" s="158">
        <f t="shared" si="3"/>
        <v>134.88963453397096</v>
      </c>
      <c r="AH36" s="158">
        <f t="shared" si="3"/>
        <v>148.05452186652479</v>
      </c>
      <c r="AI36" s="158"/>
      <c r="AJ36" s="158"/>
      <c r="AK36" s="158"/>
      <c r="AL36" s="158"/>
      <c r="AM36" s="158"/>
      <c r="AN36" s="158"/>
      <c r="AO36" s="158"/>
      <c r="AP36" s="160"/>
    </row>
    <row r="37" spans="1:42">
      <c r="A37" s="143"/>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148"/>
    </row>
    <row r="38" spans="1:42">
      <c r="A38" s="145" t="s">
        <v>357</v>
      </c>
      <c r="B38" s="149" t="s">
        <v>356</v>
      </c>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148"/>
    </row>
    <row r="39" spans="1:42">
      <c r="A39" s="161" t="s">
        <v>355</v>
      </c>
      <c r="B39" s="162" t="s">
        <v>354</v>
      </c>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148"/>
    </row>
    <row r="40" spans="1:42">
      <c r="A40" s="161" t="s">
        <v>351</v>
      </c>
      <c r="B40" s="162" t="s">
        <v>350</v>
      </c>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148"/>
    </row>
    <row r="41" spans="1:42">
      <c r="A41" s="161" t="s">
        <v>349</v>
      </c>
      <c r="B41" s="162" t="s">
        <v>348</v>
      </c>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148"/>
    </row>
    <row r="42" spans="1:42">
      <c r="A42" s="161" t="s">
        <v>347</v>
      </c>
      <c r="B42" s="162" t="s">
        <v>346</v>
      </c>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148"/>
    </row>
    <row r="43" spans="1:42">
      <c r="A43" s="161" t="s">
        <v>345</v>
      </c>
      <c r="B43" s="162" t="s">
        <v>344</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148"/>
    </row>
    <row r="44" spans="1:42">
      <c r="A44" s="161" t="s">
        <v>343</v>
      </c>
      <c r="B44" s="162" t="s">
        <v>342</v>
      </c>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148"/>
    </row>
    <row r="45" spans="1:42">
      <c r="A45" s="161" t="s">
        <v>341</v>
      </c>
      <c r="B45" s="162" t="s">
        <v>340</v>
      </c>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148"/>
    </row>
    <row r="46" spans="1:42">
      <c r="A46" s="161" t="s">
        <v>360</v>
      </c>
      <c r="B46" s="162" t="s">
        <v>371</v>
      </c>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148"/>
    </row>
    <row r="47" spans="1:42">
      <c r="A47" s="161" t="s">
        <v>339</v>
      </c>
      <c r="B47" s="162" t="s">
        <v>338</v>
      </c>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148"/>
    </row>
    <row r="48" spans="1:42">
      <c r="A48" s="161" t="s">
        <v>337</v>
      </c>
      <c r="B48" s="162" t="s">
        <v>336</v>
      </c>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148"/>
    </row>
    <row r="49" spans="1:42">
      <c r="A49" s="161" t="s">
        <v>335</v>
      </c>
      <c r="B49" s="162" t="s">
        <v>334</v>
      </c>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148"/>
    </row>
    <row r="50" spans="1:42">
      <c r="A50" s="161" t="s">
        <v>353</v>
      </c>
      <c r="B50" s="162" t="s">
        <v>352</v>
      </c>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148"/>
    </row>
    <row r="51" spans="1:42">
      <c r="A51" s="143"/>
      <c r="B51" s="162" t="s">
        <v>372</v>
      </c>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148"/>
    </row>
    <row r="52" spans="1:42">
      <c r="A52" s="116" t="s">
        <v>333</v>
      </c>
      <c r="B52" s="117" t="s">
        <v>332</v>
      </c>
      <c r="C52" s="117"/>
      <c r="D52" s="117"/>
      <c r="E52" s="117"/>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1"/>
    </row>
  </sheetData>
  <hyperlinks>
    <hyperlink ref="B3" r:id="rId1" display="Cepii"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27</vt:i4>
      </vt:variant>
    </vt:vector>
  </HeadingPairs>
  <TitlesOfParts>
    <vt:vector size="27" baseType="lpstr">
      <vt:lpstr>Sommaire</vt:lpstr>
      <vt:lpstr>Outline</vt:lpstr>
      <vt:lpstr>Part PIB</vt:lpstr>
      <vt:lpstr>Top</vt:lpstr>
      <vt:lpstr>Distribution</vt:lpstr>
      <vt:lpstr>Inflation</vt:lpstr>
      <vt:lpstr>Foyers</vt:lpstr>
      <vt:lpstr>CSG - CRDS</vt:lpstr>
      <vt:lpstr>Données Villa</vt:lpstr>
      <vt:lpstr>UK series</vt:lpstr>
      <vt:lpstr>Top rates</vt:lpstr>
      <vt:lpstr>Tax wedges</vt:lpstr>
      <vt:lpstr>Graphique 1</vt:lpstr>
      <vt:lpstr>Graphique 2</vt:lpstr>
      <vt:lpstr>Graphique 3</vt:lpstr>
      <vt:lpstr>Graphique 4</vt:lpstr>
      <vt:lpstr>Graphique 5</vt:lpstr>
      <vt:lpstr>Graphique 5 inflation corrige</vt:lpstr>
      <vt:lpstr>Graphique 6</vt:lpstr>
      <vt:lpstr>Graphique 7</vt:lpstr>
      <vt:lpstr>Graph 1</vt:lpstr>
      <vt:lpstr>Graph 2</vt:lpstr>
      <vt:lpstr>Graph 3</vt:lpstr>
      <vt:lpstr>Graph 4</vt:lpstr>
      <vt:lpstr>Graph 5</vt:lpstr>
      <vt:lpstr>Graph 5 corrected</vt:lpstr>
      <vt:lpstr>Graph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André</dc:creator>
  <cp:lastModifiedBy>Duchesne Sylvain</cp:lastModifiedBy>
  <dcterms:created xsi:type="dcterms:W3CDTF">2014-03-27T14:12:27Z</dcterms:created>
  <dcterms:modified xsi:type="dcterms:W3CDTF">2026-02-26T09:38:42Z</dcterms:modified>
</cp:coreProperties>
</file>